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2210"/>
  </bookViews>
  <sheets>
    <sheet name="Rekapitulace stavby" sheetId="1" r:id="rId1"/>
    <sheet name="2025-OST-07-11 - D.1.1-Ar..." sheetId="2" r:id="rId2"/>
    <sheet name="2025-OST-07-141 - D.1.4.1..." sheetId="3" r:id="rId3"/>
    <sheet name="2025-OST-07-VON - Vedlejš..." sheetId="4" r:id="rId4"/>
    <sheet name="Seznam figur" sheetId="5" r:id="rId5"/>
    <sheet name="Pokyny pro vyplnění" sheetId="6" r:id="rId6"/>
  </sheets>
  <definedNames>
    <definedName name="_xlnm._FilterDatabase" localSheetId="1" hidden="1">'2025-OST-07-11 - D.1.1-Ar...'!$C$97:$K$664</definedName>
    <definedName name="_xlnm._FilterDatabase" localSheetId="2" hidden="1">'2025-OST-07-141 - D.1.4.1...'!$C$86:$K$96</definedName>
    <definedName name="_xlnm._FilterDatabase" localSheetId="3" hidden="1">'2025-OST-07-VON - Vedlejš...'!$C$84:$K$116</definedName>
    <definedName name="_xlnm.Print_Titles" localSheetId="1">'2025-OST-07-11 - D.1.1-Ar...'!$97:$97</definedName>
    <definedName name="_xlnm.Print_Titles" localSheetId="2">'2025-OST-07-141 - D.1.4.1...'!$86:$86</definedName>
    <definedName name="_xlnm.Print_Titles" localSheetId="3">'2025-OST-07-VON - Vedlejš...'!$84:$84</definedName>
    <definedName name="_xlnm.Print_Titles" localSheetId="0">'Rekapitulace stavby'!$52:$52</definedName>
    <definedName name="_xlnm.Print_Titles" localSheetId="4">'Seznam figur'!$9:$9</definedName>
    <definedName name="_xlnm.Print_Area" localSheetId="1">'2025-OST-07-11 - D.1.1-Ar...'!$C$4:$J$39,'2025-OST-07-11 - D.1.1-Ar...'!$C$45:$J$79,'2025-OST-07-11 - D.1.1-Ar...'!$C$85:$K$664</definedName>
    <definedName name="_xlnm.Print_Area" localSheetId="2">'2025-OST-07-141 - D.1.4.1...'!$C$4:$J$41,'2025-OST-07-141 - D.1.4.1...'!$C$47:$J$66,'2025-OST-07-141 - D.1.4.1...'!$C$72:$K$96</definedName>
    <definedName name="_xlnm.Print_Area" localSheetId="3">'2025-OST-07-VON - Vedlejš...'!$C$4:$J$39,'2025-OST-07-VON - Vedlejš...'!$C$45:$J$66,'2025-OST-07-VON - Vedlejš...'!$C$72:$K$116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4">'Seznam figur'!$C$4:$G$51</definedName>
  </definedNames>
  <calcPr calcId="125725"/>
</workbook>
</file>

<file path=xl/calcChain.xml><?xml version="1.0" encoding="utf-8"?>
<calcChain xmlns="http://schemas.openxmlformats.org/spreadsheetml/2006/main">
  <c r="D7" i="5"/>
  <c r="J37" i="4"/>
  <c r="J36"/>
  <c r="AY58" i="1" s="1"/>
  <c r="J35" i="4"/>
  <c r="AX58" i="1"/>
  <c r="BI115" i="4"/>
  <c r="BH115"/>
  <c r="BG115"/>
  <c r="BF115"/>
  <c r="T115"/>
  <c r="T114" s="1"/>
  <c r="R115"/>
  <c r="R114"/>
  <c r="P115"/>
  <c r="P114" s="1"/>
  <c r="BI111"/>
  <c r="BH111"/>
  <c r="BG111"/>
  <c r="BF111"/>
  <c r="T111"/>
  <c r="T110"/>
  <c r="R111"/>
  <c r="R110"/>
  <c r="P111"/>
  <c r="P110" s="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T99" s="1"/>
  <c r="R100"/>
  <c r="R99"/>
  <c r="P100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 s="1"/>
  <c r="J17"/>
  <c r="J12"/>
  <c r="J52"/>
  <c r="E7"/>
  <c r="E48"/>
  <c r="J39" i="3"/>
  <c r="J38"/>
  <c r="AY57" i="1" s="1"/>
  <c r="J37" i="3"/>
  <c r="AX57" i="1" s="1"/>
  <c r="BI95" i="3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 s="1"/>
  <c r="E7"/>
  <c r="E75"/>
  <c r="J37" i="2"/>
  <c r="J36"/>
  <c r="AY55" i="1"/>
  <c r="J35" i="2"/>
  <c r="AX55" i="1" s="1"/>
  <c r="BI657" i="2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6"/>
  <c r="BH646"/>
  <c r="BG646"/>
  <c r="BF646"/>
  <c r="T646"/>
  <c r="R646"/>
  <c r="P646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6"/>
  <c r="BH626"/>
  <c r="BG626"/>
  <c r="BF626"/>
  <c r="T626"/>
  <c r="R626"/>
  <c r="P626"/>
  <c r="BI622"/>
  <c r="BH622"/>
  <c r="BG622"/>
  <c r="BF622"/>
  <c r="T622"/>
  <c r="R622"/>
  <c r="P622"/>
  <c r="BI618"/>
  <c r="BH618"/>
  <c r="BG618"/>
  <c r="BF618"/>
  <c r="T618"/>
  <c r="R618"/>
  <c r="P618"/>
  <c r="BI615"/>
  <c r="BH615"/>
  <c r="BG615"/>
  <c r="BF615"/>
  <c r="T615"/>
  <c r="R615"/>
  <c r="P615"/>
  <c r="BI613"/>
  <c r="BH613"/>
  <c r="BG613"/>
  <c r="BF613"/>
  <c r="T613"/>
  <c r="R613"/>
  <c r="P613"/>
  <c r="BI609"/>
  <c r="BH609"/>
  <c r="BG609"/>
  <c r="BF609"/>
  <c r="T609"/>
  <c r="R609"/>
  <c r="P609"/>
  <c r="BI605"/>
  <c r="BH605"/>
  <c r="BG605"/>
  <c r="BF605"/>
  <c r="T605"/>
  <c r="R605"/>
  <c r="P605"/>
  <c r="BI603"/>
  <c r="BH603"/>
  <c r="BG603"/>
  <c r="BF603"/>
  <c r="T603"/>
  <c r="R603"/>
  <c r="P603"/>
  <c r="BI599"/>
  <c r="BH599"/>
  <c r="BG599"/>
  <c r="BF599"/>
  <c r="T599"/>
  <c r="R599"/>
  <c r="P599"/>
  <c r="BI597"/>
  <c r="BH597"/>
  <c r="BG597"/>
  <c r="BF597"/>
  <c r="T597"/>
  <c r="R597"/>
  <c r="P597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70"/>
  <c r="BH570"/>
  <c r="BG570"/>
  <c r="BF570"/>
  <c r="T570"/>
  <c r="R570"/>
  <c r="P570"/>
  <c r="BI565"/>
  <c r="BH565"/>
  <c r="BG565"/>
  <c r="BF565"/>
  <c r="T565"/>
  <c r="R565"/>
  <c r="P565"/>
  <c r="BI563"/>
  <c r="BH563"/>
  <c r="BG563"/>
  <c r="BF563"/>
  <c r="T563"/>
  <c r="R563"/>
  <c r="P563"/>
  <c r="BI559"/>
  <c r="BH559"/>
  <c r="BG559"/>
  <c r="BF559"/>
  <c r="T559"/>
  <c r="R559"/>
  <c r="P559"/>
  <c r="BI556"/>
  <c r="BH556"/>
  <c r="BG556"/>
  <c r="BF556"/>
  <c r="T556"/>
  <c r="R556"/>
  <c r="P556"/>
  <c r="BI551"/>
  <c r="BH551"/>
  <c r="BG551"/>
  <c r="BF551"/>
  <c r="T551"/>
  <c r="R551"/>
  <c r="P551"/>
  <c r="BI547"/>
  <c r="BH547"/>
  <c r="BG547"/>
  <c r="BF547"/>
  <c r="T547"/>
  <c r="R547"/>
  <c r="P547"/>
  <c r="BI545"/>
  <c r="BH545"/>
  <c r="BG545"/>
  <c r="BF545"/>
  <c r="T545"/>
  <c r="R545"/>
  <c r="P545"/>
  <c r="BI541"/>
  <c r="BH541"/>
  <c r="BG541"/>
  <c r="BF541"/>
  <c r="T541"/>
  <c r="R541"/>
  <c r="P541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9"/>
  <c r="BH529"/>
  <c r="BG529"/>
  <c r="BF529"/>
  <c r="T529"/>
  <c r="R529"/>
  <c r="P529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1"/>
  <c r="BH511"/>
  <c r="BG511"/>
  <c r="BF511"/>
  <c r="T511"/>
  <c r="R511"/>
  <c r="P511"/>
  <c r="BI507"/>
  <c r="BH507"/>
  <c r="BG507"/>
  <c r="BF507"/>
  <c r="T507"/>
  <c r="T506"/>
  <c r="R507"/>
  <c r="R506" s="1"/>
  <c r="P507"/>
  <c r="P506"/>
  <c r="BI504"/>
  <c r="BH504"/>
  <c r="BG504"/>
  <c r="BF504"/>
  <c r="T504"/>
  <c r="R504"/>
  <c r="P504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4"/>
  <c r="BH454"/>
  <c r="BG454"/>
  <c r="BF454"/>
  <c r="T454"/>
  <c r="R454"/>
  <c r="P454"/>
  <c r="BI449"/>
  <c r="BH449"/>
  <c r="BG449"/>
  <c r="BF449"/>
  <c r="T449"/>
  <c r="R449"/>
  <c r="P449"/>
  <c r="BI445"/>
  <c r="BH445"/>
  <c r="BG445"/>
  <c r="BF445"/>
  <c r="T445"/>
  <c r="R445"/>
  <c r="P445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2"/>
  <c r="BH422"/>
  <c r="BG422"/>
  <c r="BF422"/>
  <c r="T422"/>
  <c r="R422"/>
  <c r="P422"/>
  <c r="BI420"/>
  <c r="BH420"/>
  <c r="BG420"/>
  <c r="BF420"/>
  <c r="T420"/>
  <c r="R420"/>
  <c r="P420"/>
  <c r="BI415"/>
  <c r="BH415"/>
  <c r="BG415"/>
  <c r="BF415"/>
  <c r="T415"/>
  <c r="R415"/>
  <c r="P415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6"/>
  <c r="BH376"/>
  <c r="BG376"/>
  <c r="BF376"/>
  <c r="T376"/>
  <c r="R376"/>
  <c r="P376"/>
  <c r="BI374"/>
  <c r="BH374"/>
  <c r="BG374"/>
  <c r="BF374"/>
  <c r="T374"/>
  <c r="R374"/>
  <c r="P374"/>
  <c r="BI369"/>
  <c r="BH369"/>
  <c r="BG369"/>
  <c r="BF369"/>
  <c r="T369"/>
  <c r="R369"/>
  <c r="P369"/>
  <c r="BI367"/>
  <c r="BH367"/>
  <c r="BG367"/>
  <c r="BF367"/>
  <c r="T367"/>
  <c r="R367"/>
  <c r="P367"/>
  <c r="BI361"/>
  <c r="BH361"/>
  <c r="BG361"/>
  <c r="BF361"/>
  <c r="T361"/>
  <c r="R361"/>
  <c r="P361"/>
  <c r="BI356"/>
  <c r="BH356"/>
  <c r="BG356"/>
  <c r="BF356"/>
  <c r="T356"/>
  <c r="R356"/>
  <c r="P356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6"/>
  <c r="BH286"/>
  <c r="BG286"/>
  <c r="BF286"/>
  <c r="T286"/>
  <c r="T285" s="1"/>
  <c r="R286"/>
  <c r="R285"/>
  <c r="P286"/>
  <c r="P285"/>
  <c r="BI281"/>
  <c r="BH281"/>
  <c r="BG281"/>
  <c r="BF281"/>
  <c r="T281"/>
  <c r="R281"/>
  <c r="P281"/>
  <c r="BI277"/>
  <c r="BH277"/>
  <c r="BG277"/>
  <c r="BF277"/>
  <c r="T277"/>
  <c r="R277"/>
  <c r="P277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7"/>
  <c r="BH247"/>
  <c r="BG247"/>
  <c r="BF247"/>
  <c r="T247"/>
  <c r="R247"/>
  <c r="P247"/>
  <c r="BI241"/>
  <c r="BH241"/>
  <c r="BG241"/>
  <c r="BF241"/>
  <c r="T241"/>
  <c r="R241"/>
  <c r="P241"/>
  <c r="BI235"/>
  <c r="BH235"/>
  <c r="BG235"/>
  <c r="BF235"/>
  <c r="T235"/>
  <c r="R235"/>
  <c r="P235"/>
  <c r="BI228"/>
  <c r="BH228"/>
  <c r="BG228"/>
  <c r="BF228"/>
  <c r="T228"/>
  <c r="R228"/>
  <c r="P228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0"/>
  <c r="BH190"/>
  <c r="BG190"/>
  <c r="BF190"/>
  <c r="T190"/>
  <c r="R190"/>
  <c r="P190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1"/>
  <c r="BH151"/>
  <c r="BG151"/>
  <c r="BF151"/>
  <c r="T151"/>
  <c r="R151"/>
  <c r="P151"/>
  <c r="BI142"/>
  <c r="BH142"/>
  <c r="BG142"/>
  <c r="BF142"/>
  <c r="T142"/>
  <c r="R142"/>
  <c r="P142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J95"/>
  <c r="J94"/>
  <c r="F94"/>
  <c r="F92"/>
  <c r="E90"/>
  <c r="J55"/>
  <c r="J54"/>
  <c r="F54"/>
  <c r="F52"/>
  <c r="E50"/>
  <c r="J18"/>
  <c r="E18"/>
  <c r="F55" s="1"/>
  <c r="J17"/>
  <c r="J12"/>
  <c r="J92" s="1"/>
  <c r="E7"/>
  <c r="E88"/>
  <c r="L50" i="1"/>
  <c r="AM50"/>
  <c r="AM49"/>
  <c r="L49"/>
  <c r="AM47"/>
  <c r="L47"/>
  <c r="L45"/>
  <c r="L44"/>
  <c r="BK443" i="2"/>
  <c r="J483"/>
  <c r="J479"/>
  <c r="BK286"/>
  <c r="J457"/>
  <c r="J115" i="4"/>
  <c r="J190" i="2"/>
  <c r="BK247"/>
  <c r="J530"/>
  <c r="J626"/>
  <c r="J541"/>
  <c r="J409"/>
  <c r="BK457"/>
  <c r="BK166"/>
  <c r="BK235"/>
  <c r="BK638"/>
  <c r="BK251"/>
  <c r="BK209"/>
  <c r="J500"/>
  <c r="J223"/>
  <c r="J597"/>
  <c r="J551"/>
  <c r="J642"/>
  <c r="BK91" i="4"/>
  <c r="BK630" i="2"/>
  <c r="J219"/>
  <c r="BK109"/>
  <c r="J533"/>
  <c r="BK121"/>
  <c r="J95" i="3"/>
  <c r="J462" i="2"/>
  <c r="J398"/>
  <c r="J251"/>
  <c r="J518"/>
  <c r="BK653"/>
  <c r="BK94" i="4"/>
  <c r="J455" i="2"/>
  <c r="J142"/>
  <c r="BK142"/>
  <c r="BK529"/>
  <c r="J367"/>
  <c r="J537"/>
  <c r="BK491"/>
  <c r="J101"/>
  <c r="BK622"/>
  <c r="J638"/>
  <c r="J91" i="4"/>
  <c r="BK576" i="2"/>
  <c r="BK265"/>
  <c r="BK127"/>
  <c r="J570"/>
  <c r="J487"/>
  <c r="J582"/>
  <c r="BK345"/>
  <c r="J211"/>
  <c r="BK162"/>
  <c r="BK215"/>
  <c r="BK455"/>
  <c r="J332"/>
  <c r="J374"/>
  <c r="J88" i="4"/>
  <c r="J314" i="2"/>
  <c r="BK297"/>
  <c r="J613"/>
  <c r="BK381"/>
  <c r="BK398"/>
  <c r="J443"/>
  <c r="BK420"/>
  <c r="J603"/>
  <c r="BK361"/>
  <c r="J94" i="4"/>
  <c r="BK261" i="2"/>
  <c r="J454"/>
  <c r="J605"/>
  <c r="J584"/>
  <c r="J111" i="4"/>
  <c r="J407" i="2"/>
  <c r="BK374"/>
  <c r="BK599"/>
  <c r="BK646"/>
  <c r="BK115" i="4"/>
  <c r="BK113" i="2"/>
  <c r="J198"/>
  <c r="BK483"/>
  <c r="J491"/>
  <c r="J93" i="3"/>
  <c r="J622" i="2"/>
  <c r="J261"/>
  <c r="J618"/>
  <c r="J653"/>
  <c r="BK88" i="4"/>
  <c r="J203" i="2"/>
  <c r="J301"/>
  <c r="BK314"/>
  <c r="J630"/>
  <c r="BK507"/>
  <c r="BK597"/>
  <c r="J545"/>
  <c r="BK498"/>
  <c r="J522"/>
  <c r="BK111" i="4"/>
  <c r="BK551" i="2"/>
  <c r="J422"/>
  <c r="J615"/>
  <c r="BK304"/>
  <c r="BK241"/>
  <c r="BK565"/>
  <c r="BK336"/>
  <c r="BK511"/>
  <c r="BK586"/>
  <c r="BK131"/>
  <c r="J376"/>
  <c r="BK308"/>
  <c r="J547"/>
  <c r="BK545"/>
  <c r="BK203"/>
  <c r="J341"/>
  <c r="BK256"/>
  <c r="J228"/>
  <c r="J349"/>
  <c r="J113"/>
  <c r="BK96" i="4"/>
  <c r="BK518" i="2"/>
  <c r="AS56" i="1"/>
  <c r="BK572" i="2"/>
  <c r="BK541"/>
  <c r="J131"/>
  <c r="BK95" i="3"/>
  <c r="J526" i="2"/>
  <c r="BK626"/>
  <c r="BK356"/>
  <c r="BK462"/>
  <c r="BK92" i="3"/>
  <c r="J381" i="2"/>
  <c r="J394"/>
  <c r="BK422"/>
  <c r="J386"/>
  <c r="BK394"/>
  <c r="BK556"/>
  <c r="BK376"/>
  <c r="J415"/>
  <c r="BK460"/>
  <c r="J431"/>
  <c r="J127"/>
  <c r="J559"/>
  <c r="J466"/>
  <c r="BK547"/>
  <c r="J403"/>
  <c r="J470"/>
  <c r="BK478"/>
  <c r="BK522"/>
  <c r="BK500"/>
  <c r="BK367"/>
  <c r="J599"/>
  <c r="BK90" i="3"/>
  <c r="BK605" i="2"/>
  <c r="J215"/>
  <c r="BK649"/>
  <c r="J435"/>
  <c r="J390"/>
  <c r="BK580"/>
  <c r="BK470"/>
  <c r="BK427"/>
  <c r="BK603"/>
  <c r="BK634"/>
  <c r="J100" i="4"/>
  <c r="J318" i="2"/>
  <c r="J445"/>
  <c r="J420"/>
  <c r="BK369"/>
  <c r="BK190"/>
  <c r="J369"/>
  <c r="BK101"/>
  <c r="BK466"/>
  <c r="J609"/>
  <c r="BK176"/>
  <c r="J563"/>
  <c r="J460"/>
  <c r="BK293"/>
  <c r="J511"/>
  <c r="F39" i="3"/>
  <c r="BK657" i="2"/>
  <c r="BK584"/>
  <c r="BK170"/>
  <c r="J646"/>
  <c r="J297"/>
  <c r="J507"/>
  <c r="J92" i="3"/>
  <c r="J304" i="2"/>
  <c r="BK618"/>
  <c r="BK570"/>
  <c r="BK454"/>
  <c r="BK407"/>
  <c r="BK107" i="4"/>
  <c r="J565" i="2"/>
  <c r="J556"/>
  <c r="BK445"/>
  <c r="BK281"/>
  <c r="BK91" i="3"/>
  <c r="J162" i="2"/>
  <c r="BK563"/>
  <c r="BK327"/>
  <c r="BK589"/>
  <c r="J427"/>
  <c r="BK474"/>
  <c r="J356"/>
  <c r="BK211"/>
  <c r="J593"/>
  <c r="BK332"/>
  <c r="BK269"/>
  <c r="BK559"/>
  <c r="J235"/>
  <c r="BK93" i="3"/>
  <c r="BK479" i="2"/>
  <c r="J504"/>
  <c r="BK496"/>
  <c r="BK593"/>
  <c r="J580"/>
  <c r="J657"/>
  <c r="J336"/>
  <c r="J286"/>
  <c r="BK642"/>
  <c r="J572"/>
  <c r="BK613"/>
  <c r="J90" i="3"/>
  <c r="J439" i="2"/>
  <c r="BK435"/>
  <c r="J529"/>
  <c r="BK409"/>
  <c r="J109"/>
  <c r="J586"/>
  <c r="BK198"/>
  <c r="J277"/>
  <c r="BK151"/>
  <c r="J478"/>
  <c r="J247"/>
  <c r="J496"/>
  <c r="J327"/>
  <c r="J322"/>
  <c r="BK390"/>
  <c r="BK105"/>
  <c r="BK533"/>
  <c r="BK318"/>
  <c r="J498"/>
  <c r="BK223"/>
  <c r="J91" i="3"/>
  <c r="BK431" i="2"/>
  <c r="BK277"/>
  <c r="BK349"/>
  <c r="BK439"/>
  <c r="BK537"/>
  <c r="J96" i="4"/>
  <c r="BK615" i="2"/>
  <c r="BK415"/>
  <c r="BK403"/>
  <c r="J209"/>
  <c r="BK341"/>
  <c r="J308"/>
  <c r="BK100" i="4"/>
  <c r="J589" i="2"/>
  <c r="BK609"/>
  <c r="BK219"/>
  <c r="J474"/>
  <c r="BK301"/>
  <c r="BK582"/>
  <c r="J196"/>
  <c r="BK322"/>
  <c r="J241"/>
  <c r="J576"/>
  <c r="BK386"/>
  <c r="J345"/>
  <c r="J121"/>
  <c r="BK228"/>
  <c r="BK196"/>
  <c r="J170"/>
  <c r="J104" i="4"/>
  <c r="BK530" i="2"/>
  <c r="BK487"/>
  <c r="J269"/>
  <c r="J361"/>
  <c r="J107" i="4"/>
  <c r="J105" i="2"/>
  <c r="J176"/>
  <c r="J649"/>
  <c r="J166"/>
  <c r="BK104" i="4"/>
  <c r="BK526" i="2"/>
  <c r="J151"/>
  <c r="J281"/>
  <c r="J449"/>
  <c r="J293"/>
  <c r="J634"/>
  <c r="BK449"/>
  <c r="BK504"/>
  <c r="J256"/>
  <c r="J265"/>
  <c r="R227" l="1"/>
  <c r="BK303"/>
  <c r="J303" s="1"/>
  <c r="J66" s="1"/>
  <c r="T402"/>
  <c r="T495"/>
  <c r="R532"/>
  <c r="R588"/>
  <c r="R648"/>
  <c r="R89" i="3"/>
  <c r="R88" s="1"/>
  <c r="R87" s="1"/>
  <c r="R100" i="2"/>
  <c r="T255"/>
  <c r="BK292"/>
  <c r="J292" s="1"/>
  <c r="J65" s="1"/>
  <c r="T414"/>
  <c r="T510"/>
  <c r="T528"/>
  <c r="T558"/>
  <c r="T617"/>
  <c r="BK89" i="3"/>
  <c r="J89" s="1"/>
  <c r="J65" s="1"/>
  <c r="BK227" i="2"/>
  <c r="J227" s="1"/>
  <c r="J62" s="1"/>
  <c r="R303"/>
  <c r="BK402"/>
  <c r="J402"/>
  <c r="J67" s="1"/>
  <c r="BK495"/>
  <c r="J495" s="1"/>
  <c r="J69" s="1"/>
  <c r="P532"/>
  <c r="P588"/>
  <c r="P648"/>
  <c r="BK87" i="4"/>
  <c r="P100" i="2"/>
  <c r="BK255"/>
  <c r="J255" s="1"/>
  <c r="J63" s="1"/>
  <c r="P292"/>
  <c r="R414"/>
  <c r="BK510"/>
  <c r="BK528"/>
  <c r="J528"/>
  <c r="J73" s="1"/>
  <c r="BK558"/>
  <c r="J558" s="1"/>
  <c r="J75" s="1"/>
  <c r="BK617"/>
  <c r="J617" s="1"/>
  <c r="J77" s="1"/>
  <c r="P89" i="3"/>
  <c r="P88" s="1"/>
  <c r="P87" s="1"/>
  <c r="AU57" i="1" s="1"/>
  <c r="AU56" s="1"/>
  <c r="T227" i="2"/>
  <c r="P303"/>
  <c r="R402"/>
  <c r="P495"/>
  <c r="T532"/>
  <c r="BK588"/>
  <c r="J588" s="1"/>
  <c r="J76" s="1"/>
  <c r="BK648"/>
  <c r="J648"/>
  <c r="J78" s="1"/>
  <c r="T89" i="3"/>
  <c r="T88"/>
  <c r="T87" s="1"/>
  <c r="R103" i="4"/>
  <c r="BK100" i="2"/>
  <c r="R255"/>
  <c r="R292"/>
  <c r="P414"/>
  <c r="P510"/>
  <c r="P528"/>
  <c r="R558"/>
  <c r="P617"/>
  <c r="P87" i="4"/>
  <c r="T103"/>
  <c r="P227" i="2"/>
  <c r="T303"/>
  <c r="P402"/>
  <c r="R495"/>
  <c r="BK532"/>
  <c r="J532" s="1"/>
  <c r="J74" s="1"/>
  <c r="T588"/>
  <c r="T648"/>
  <c r="T87" i="4"/>
  <c r="T86"/>
  <c r="T85"/>
  <c r="P103"/>
  <c r="T100" i="2"/>
  <c r="T99" s="1"/>
  <c r="P255"/>
  <c r="T292"/>
  <c r="BK414"/>
  <c r="J414"/>
  <c r="J68"/>
  <c r="R510"/>
  <c r="R528"/>
  <c r="P558"/>
  <c r="R617"/>
  <c r="R87" i="4"/>
  <c r="R86" s="1"/>
  <c r="R85" s="1"/>
  <c r="BK103"/>
  <c r="J103" s="1"/>
  <c r="J63" s="1"/>
  <c r="BK285" i="2"/>
  <c r="J285"/>
  <c r="J64"/>
  <c r="BK114" i="4"/>
  <c r="J114"/>
  <c r="J65"/>
  <c r="BK506" i="2"/>
  <c r="J506" s="1"/>
  <c r="J70" s="1"/>
  <c r="BK99" i="4"/>
  <c r="J99"/>
  <c r="J62" s="1"/>
  <c r="BK110"/>
  <c r="J110"/>
  <c r="J64" s="1"/>
  <c r="BK88" i="3"/>
  <c r="J88" s="1"/>
  <c r="J64" s="1"/>
  <c r="BE100" i="4"/>
  <c r="BE104"/>
  <c r="F82"/>
  <c r="J79"/>
  <c r="BE107"/>
  <c r="E75"/>
  <c r="BE96"/>
  <c r="BE111"/>
  <c r="BE88"/>
  <c r="BE91"/>
  <c r="BE94"/>
  <c r="BE115"/>
  <c r="J510" i="2"/>
  <c r="J72" s="1"/>
  <c r="BE92" i="3"/>
  <c r="BE95"/>
  <c r="J100" i="2"/>
  <c r="J61" s="1"/>
  <c r="E50" i="3"/>
  <c r="F59"/>
  <c r="BE90"/>
  <c r="J81"/>
  <c r="BE91"/>
  <c r="BE93"/>
  <c r="BD57" i="1"/>
  <c r="BE101" i="2"/>
  <c r="BE151"/>
  <c r="BE261"/>
  <c r="BE297"/>
  <c r="BE318"/>
  <c r="BE356"/>
  <c r="BE376"/>
  <c r="BE454"/>
  <c r="BE466"/>
  <c r="BE504"/>
  <c r="BE507"/>
  <c r="BE529"/>
  <c r="BE530"/>
  <c r="BE551"/>
  <c r="BE570"/>
  <c r="BE630"/>
  <c r="BE634"/>
  <c r="BE653"/>
  <c r="BE657"/>
  <c r="J52"/>
  <c r="F95"/>
  <c r="BE176"/>
  <c r="BE228"/>
  <c r="BE247"/>
  <c r="BE301"/>
  <c r="BE308"/>
  <c r="BE336"/>
  <c r="BE367"/>
  <c r="BE381"/>
  <c r="BE407"/>
  <c r="BE415"/>
  <c r="BE427"/>
  <c r="BE431"/>
  <c r="BE474"/>
  <c r="BE518"/>
  <c r="BE556"/>
  <c r="BE649"/>
  <c r="BE420"/>
  <c r="BE422"/>
  <c r="BE511"/>
  <c r="BE526"/>
  <c r="BE584"/>
  <c r="BE642"/>
  <c r="BE646"/>
  <c r="BE105"/>
  <c r="BE109"/>
  <c r="BE113"/>
  <c r="BE190"/>
  <c r="BE203"/>
  <c r="BE219"/>
  <c r="BE223"/>
  <c r="BE235"/>
  <c r="BE251"/>
  <c r="BE265"/>
  <c r="BE277"/>
  <c r="BE281"/>
  <c r="BE349"/>
  <c r="BE361"/>
  <c r="BE386"/>
  <c r="BE394"/>
  <c r="BE398"/>
  <c r="BE435"/>
  <c r="BE439"/>
  <c r="BE443"/>
  <c r="BE462"/>
  <c r="BE478"/>
  <c r="BE479"/>
  <c r="BE491"/>
  <c r="BE533"/>
  <c r="BE537"/>
  <c r="BE541"/>
  <c r="BE565"/>
  <c r="BE580"/>
  <c r="BE582"/>
  <c r="BE638"/>
  <c r="BE121"/>
  <c r="BE162"/>
  <c r="BE166"/>
  <c r="BE215"/>
  <c r="BE256"/>
  <c r="BE269"/>
  <c r="BE286"/>
  <c r="BE314"/>
  <c r="BE345"/>
  <c r="BE369"/>
  <c r="BE449"/>
  <c r="BE483"/>
  <c r="BE500"/>
  <c r="BE576"/>
  <c r="BE586"/>
  <c r="BE589"/>
  <c r="BE593"/>
  <c r="BE605"/>
  <c r="BE127"/>
  <c r="BE196"/>
  <c r="BE209"/>
  <c r="E48"/>
  <c r="BE142"/>
  <c r="BE170"/>
  <c r="BE211"/>
  <c r="BE241"/>
  <c r="BE293"/>
  <c r="BE304"/>
  <c r="BE341"/>
  <c r="BE374"/>
  <c r="BE403"/>
  <c r="BE409"/>
  <c r="BE445"/>
  <c r="BE455"/>
  <c r="BE487"/>
  <c r="BE522"/>
  <c r="BE545"/>
  <c r="BE547"/>
  <c r="BE559"/>
  <c r="BE563"/>
  <c r="BE609"/>
  <c r="BE613"/>
  <c r="BE615"/>
  <c r="BE618"/>
  <c r="BE131"/>
  <c r="BE198"/>
  <c r="BE322"/>
  <c r="BE327"/>
  <c r="BE332"/>
  <c r="BE390"/>
  <c r="BE457"/>
  <c r="BE460"/>
  <c r="BE470"/>
  <c r="BE496"/>
  <c r="BE498"/>
  <c r="BE572"/>
  <c r="BE597"/>
  <c r="BE599"/>
  <c r="BE603"/>
  <c r="BE622"/>
  <c r="BE626"/>
  <c r="F34" i="4"/>
  <c r="BA58" i="1"/>
  <c r="F37" i="2"/>
  <c r="BD55" i="1" s="1"/>
  <c r="BD56"/>
  <c r="F35" i="4"/>
  <c r="BB58" i="1"/>
  <c r="J34" i="2"/>
  <c r="AW55" i="1" s="1"/>
  <c r="F36" i="4"/>
  <c r="BC58" i="1"/>
  <c r="F37" i="3"/>
  <c r="BB57" i="1" s="1"/>
  <c r="BB56" s="1"/>
  <c r="AX56" s="1"/>
  <c r="F34" i="2"/>
  <c r="BA55" i="1" s="1"/>
  <c r="F36" i="2"/>
  <c r="BC55" i="1"/>
  <c r="F38" i="3"/>
  <c r="BC57" i="1" s="1"/>
  <c r="BC56" s="1"/>
  <c r="AY56" s="1"/>
  <c r="F36" i="3"/>
  <c r="BA57" i="1" s="1"/>
  <c r="BA56" s="1"/>
  <c r="AW56" s="1"/>
  <c r="J34" i="4"/>
  <c r="AW58" i="1" s="1"/>
  <c r="F35" i="2"/>
  <c r="BB55" i="1" s="1"/>
  <c r="AS54"/>
  <c r="J36" i="3"/>
  <c r="AW57" i="1"/>
  <c r="F37" i="4"/>
  <c r="BD58" i="1" s="1"/>
  <c r="R509" i="2" l="1"/>
  <c r="BK86" i="4"/>
  <c r="BK85" s="1"/>
  <c r="J85" s="1"/>
  <c r="J59" s="1"/>
  <c r="BK99" i="2"/>
  <c r="J99" s="1"/>
  <c r="J60" s="1"/>
  <c r="P99"/>
  <c r="P86" i="4"/>
  <c r="P85" s="1"/>
  <c r="AU58" i="1" s="1"/>
  <c r="BK509" i="2"/>
  <c r="J509" s="1"/>
  <c r="J71" s="1"/>
  <c r="T509"/>
  <c r="T98"/>
  <c r="P509"/>
  <c r="R99"/>
  <c r="R98" s="1"/>
  <c r="J87" i="4"/>
  <c r="J61" s="1"/>
  <c r="BK87" i="3"/>
  <c r="J87" s="1"/>
  <c r="J32" s="1"/>
  <c r="AG57" i="1" s="1"/>
  <c r="AG56" s="1"/>
  <c r="BC54"/>
  <c r="AY54" s="1"/>
  <c r="F35" i="3"/>
  <c r="AZ57" i="1" s="1"/>
  <c r="AZ56" s="1"/>
  <c r="AV56" s="1"/>
  <c r="AT56" s="1"/>
  <c r="BA54"/>
  <c r="AW54"/>
  <c r="AK30" s="1"/>
  <c r="F33" i="2"/>
  <c r="AZ55" i="1" s="1"/>
  <c r="J35" i="3"/>
  <c r="AV57" i="1" s="1"/>
  <c r="AT57" s="1"/>
  <c r="J33" i="4"/>
  <c r="AV58" i="1"/>
  <c r="AT58" s="1"/>
  <c r="J33" i="2"/>
  <c r="AV55" i="1" s="1"/>
  <c r="AT55" s="1"/>
  <c r="BD54"/>
  <c r="W33" s="1"/>
  <c r="BB54"/>
  <c r="AX54"/>
  <c r="F33" i="4"/>
  <c r="AZ58" i="1" s="1"/>
  <c r="P98" i="2" l="1"/>
  <c r="AU55" i="1" s="1"/>
  <c r="AU54" s="1"/>
  <c r="J86" i="4"/>
  <c r="J60" s="1"/>
  <c r="BK98" i="2"/>
  <c r="J98" s="1"/>
  <c r="J30" s="1"/>
  <c r="AG55" i="1" s="1"/>
  <c r="AN56"/>
  <c r="AN57"/>
  <c r="J63" i="3"/>
  <c r="J41"/>
  <c r="W32" i="1"/>
  <c r="W30"/>
  <c r="J30" i="4"/>
  <c r="AG58" i="1"/>
  <c r="W31"/>
  <c r="AZ54"/>
  <c r="W29" s="1"/>
  <c r="J39" i="2" l="1"/>
  <c r="J39" i="4"/>
  <c r="J59" i="2"/>
  <c r="AN55" i="1"/>
  <c r="AN58"/>
  <c r="AV54"/>
  <c r="AK29" s="1"/>
  <c r="AG54"/>
  <c r="AK26" l="1"/>
  <c r="AT54"/>
  <c r="AN54" l="1"/>
  <c r="AK35"/>
</calcChain>
</file>

<file path=xl/sharedStrings.xml><?xml version="1.0" encoding="utf-8"?>
<sst xmlns="http://schemas.openxmlformats.org/spreadsheetml/2006/main" count="6708" uniqueCount="1264">
  <si>
    <t>Export Komplet</t>
  </si>
  <si>
    <t>VZ</t>
  </si>
  <si>
    <t>2.0</t>
  </si>
  <si>
    <t>ZAMOK</t>
  </si>
  <si>
    <t>False</t>
  </si>
  <si>
    <t>{d21e093b-4bd5-4ee0-af9e-0930834168e2}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</si>
  <si>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</si>
  <si>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</si>
  <si>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</si>
  <si>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</si>
  <si>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</si>
  <si>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</si>
  <si>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</si>
  <si>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</si>
  <si>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2025/OST/07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</si>
  <si>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</si>
  <si>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</si>
  <si>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CPA DELFÍN - AQUAPARK PŘÍSTAVBA VNĚJŠÍHO SCHODIŠTĚ (podrobný propočet pro SP)</t>
  </si>
  <si>
    <t>KSO:</t>
  </si>
  <si>
    <t>801 54</t>
  </si>
  <si>
    <t>CC-CZ:</t>
  </si>
  <si>
    <t/>
  </si>
  <si>
    <t>Místo:</t>
  </si>
  <si>
    <t xml:space="preserve"> </t>
  </si>
  <si>
    <t>Datum:</t>
  </si>
  <si>
    <t>15. 10. 2025</t>
  </si>
  <si>
    <t>Zadavatel:</t>
  </si>
  <si>
    <t>IČ:</t>
  </si>
  <si>
    <t>CPA Delfín Uh.Brod</t>
  </si>
  <si>
    <t>DIČ:</t>
  </si>
  <si>
    <t>Účastník:</t>
  </si>
  <si>
    <t>Vyplň údaj</t>
  </si>
  <si>
    <t>Projektant:</t>
  </si>
  <si>
    <t>PROST 2000 Zlín</t>
  </si>
  <si>
    <t>True</t>
  </si>
  <si>
    <t>Zpracovatel:</t>
  </si>
  <si>
    <t>Ing.A.Hejmalová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</si>
  <si>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</si>
  <si>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</si>
  <si>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</si>
  <si>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</si>
  <si>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</si>
  <si>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</si>
  <si>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</si>
  <si>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</si>
  <si>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</si>
  <si>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</si>
  <si>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</si>
  <si>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</si>
  <si>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</si>
  <si>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</si>
  <si>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</si>
  <si>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</si>
  <si>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</si>
  <si>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</si>
  <si>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</si>
  <si>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</si>
  <si>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</si>
  <si>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</si>
  <si>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</si>
  <si>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</si>
  <si>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</si>
  <si>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</si>
  <si>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</si>
  <si>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</si>
  <si>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</si>
  <si>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</si>
  <si>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</si>
  <si>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</si>
  <si>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</si>
  <si>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</si>
  <si>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</si>
  <si>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</si>
  <si>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</si>
  <si>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</si>
  <si>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</si>
  <si>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</si>
  <si>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</si>
  <si>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2025/OST/07-11</t>
  </si>
  <si>
    <t>D.1.1-Architektonické a stavebně technické řešení (vč.statiky a PBŘ)</t>
  </si>
  <si>
    <t>STA</t>
  </si>
  <si>
    <t>1</t>
  </si>
  <si>
    <t>{b7b48b7d-a47b-4f95-81a7-f1271b5a20b8}</t>
  </si>
  <si>
    <t>2</t>
  </si>
  <si>
    <t>2025/OST/07-14</t>
  </si>
  <si>
    <t>D.1.4-Technika prostředí staveb</t>
  </si>
  <si>
    <t>{559a6f51-2961-4f88-aaed-0d68b838cd82}</t>
  </si>
  <si>
    <t>2025/OST/07-141</t>
  </si>
  <si>
    <t>D.1.4.1-Silnoproudé instalace vč.hromosvodu a uzemnění</t>
  </si>
  <si>
    <t>Soupis</t>
  </si>
  <si>
    <t>{3b950b59-adbc-4663-93d9-13fab857240d}</t>
  </si>
  <si>
    <t>2025/OST/07-VON</t>
  </si>
  <si>
    <t>Vedlejší a ostatní náklady</t>
  </si>
  <si>
    <t>VON</t>
  </si>
  <si>
    <t>{5e594b7d-4f0d-4904-b580-5f704eb3fd89}</t>
  </si>
  <si>
    <t>ZD</t>
  </si>
  <si>
    <t>zámk.dlažba chodníková</t>
  </si>
  <si>
    <t>m2</t>
  </si>
  <si>
    <t>5,11</t>
  </si>
  <si>
    <t>KS</t>
  </si>
  <si>
    <t>ker.soklík na nové příčce</t>
  </si>
  <si>
    <t>m</t>
  </si>
  <si>
    <t>8,2</t>
  </si>
  <si>
    <t>KRYCÍ LIST SOUPISU PRACÍ</t>
  </si>
  <si>
    <t>ZP</t>
  </si>
  <si>
    <t>zasakovací plocha kačírková</t>
  </si>
  <si>
    <t>13</t>
  </si>
  <si>
    <t>Objekt:</t>
  </si>
  <si>
    <t>2025/OST/07-11 - D.1.1-Architektonické a stavebně technické řešení (vč.statiky a PBŘ)</t>
  </si>
  <si>
    <t>Nedílnou součástí soupisu prací dále též výkazu výměr je projektová dokumentace zpracovaná firmou PROST 2000 Zlín v říjnu 2025.  Pro sestavení SOUPISU PRACÍ v podrobnostech vymezených vyhláškou č. 169/2016 Sb. byla použita cenová soustava URS, která obsahuje veškeré údaje nezbytné pro soupis prací.   UCHAZEČ O VEŘEJNOU ZAKÁZKU JE POVINEN PŘI OCEŇOVÁNÍ SOUTĚŽNÍHO SOUPISU STAVEBNÍCH PRACÍ, DODÁVEK A SLUŽEB S VÝKAZEM VÝMĚR PROVÉST KONTROLU FUNKCE ARITMETICKÝCH VZORCŮ JEDNOTLIVÝCH SOUPISŮ VE VAZBĚ NA JEDNOTLIVÉ ODDÍLY, REKAPITULACE A KRYCÍ LIST.   Technické a materiálové specifikace jednotlivých navržených materiálů, prvků a výrobků jsou uvedeny v samostatných částech této projektové dokumentace jako je VÝKRESOVÁ ČÁST, VÝPIS PRVKŮ PSV, SKLADBY KONSTRUKCÍ A TECHNICKÁ ZPRÁVA.                                                                                                                                 Na základě těchto podkladů bude provedeno ocenění výše uvedených prací, dodávek a služeb. U veškerých dodávek budou v ceně zahrnuty náklady na doplňkový kotevní a spojovací materiál, zhotovení případné výrobní dokumentace nebo pořízení fyzických vzorků materiálů a vzorníků barev. Kde není výslovně uvedeno, bude pracovní postup a technologie provádění stanovena oprávněnou osobou zhotovitele. Dále je potřeba při stanovení ceny dle vykázané výměry započítat všechny předpokládané doplňkové prvky a činnosti s touto položkou související tak, aby cena byla kompletní a prvek funkční. TYTO PŘÍLOHY JSOU NEDÍLNOU SOUČÁSTÍ SOUTĚŽNÍHO SOUPISU STAVEBNÍCH PRACÍ, DODÁVEK A SLUŽEB S VÝKAZEM VÝMĚR. Ve všech položkách jsou započítány náklady na dopravu. Pokud není u položky soupisu prací uvedena žádná cenová soustava, položka není zatříděna v žádné cenové soustavě (ÚRS nebo RTS).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</si>
  <si>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</si>
  <si>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</si>
  <si>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</si>
  <si>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</si>
  <si>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</si>
  <si>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</si>
  <si>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</si>
  <si>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</si>
  <si>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</si>
  <si>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</si>
  <si>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</si>
  <si>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</si>
  <si>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</si>
  <si>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</si>
  <si>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</si>
  <si>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</si>
  <si>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</si>
  <si>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</si>
  <si>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</si>
  <si>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</si>
  <si>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</si>
  <si>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</si>
  <si>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</si>
  <si>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</si>
  <si>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</si>
  <si>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</si>
  <si>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</si>
  <si>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</si>
  <si>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</si>
  <si>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</si>
  <si>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</si>
  <si>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</si>
  <si>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</si>
  <si>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</si>
  <si>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</si>
  <si>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</si>
  <si>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</si>
  <si>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</si>
  <si>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</si>
  <si>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</si>
  <si>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</si>
  <si>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119003131</t>
  </si>
  <si>
    <t>Pomocné konstrukce při zabezpečení výkopu svislé výstražná páska zřízení</t>
  </si>
  <si>
    <t>CS ÚRS 2025 02</t>
  </si>
  <si>
    <t>4</t>
  </si>
  <si>
    <t>-283698010</t>
  </si>
  <si>
    <t>Online PSC</t>
  </si>
  <si>
    <t>https://podminky.urs.cz/item/CS_URS_2025_02/119003131</t>
  </si>
  <si>
    <t>VV</t>
  </si>
  <si>
    <t>"okolo objektu"10+5</t>
  </si>
  <si>
    <t>Mezisoučet</t>
  </si>
  <si>
    <t>3</t>
  </si>
  <si>
    <t>119003132</t>
  </si>
  <si>
    <t>Pomocné konstrukce při zabezpečení výkopu svislé výstražná páska odstranění</t>
  </si>
  <si>
    <t>1264205646</t>
  </si>
  <si>
    <t>https://podminky.urs.cz/item/CS_URS_2025_02/119003132</t>
  </si>
  <si>
    <t>121151103</t>
  </si>
  <si>
    <t>Sejmutí ornice strojně při souvislé ploše do 100 m2, tl. vrstvy do 200 mm</t>
  </si>
  <si>
    <t>375727929</t>
  </si>
  <si>
    <t>https://podminky.urs.cz/item/CS_URS_2025_02/121151103</t>
  </si>
  <si>
    <t>"plocha schodiště vč.rozšíření"3,625*5,7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</si>
  <si>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</si>
  <si>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</si>
  <si>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</si>
  <si>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923281939</t>
  </si>
  <si>
    <t>https://podminky.urs.cz/item/CS_URS_2025_02/132212131</t>
  </si>
  <si>
    <t>"viz.základy-spodní pas"</t>
  </si>
  <si>
    <t>0,5*0,4*(5,37+3,1+1,345+2,08)</t>
  </si>
  <si>
    <t>"připojení žlabu (upřesnit při realizaci)"1,0*0,4*10</t>
  </si>
  <si>
    <t>Součet</t>
  </si>
  <si>
    <t>5</t>
  </si>
  <si>
    <t>132251252</t>
  </si>
  <si>
    <t>Hloubení nezapažených rýh šířky přes 800 do 2 000 mm strojně s urovnáním dna do předepsaného profilu a spádu v hornině třídy těžitelnosti I skupiny 3 přes 20 do 50 m3</t>
  </si>
  <si>
    <t>64351169</t>
  </si>
  <si>
    <t>https://podminky.urs.cz/item/CS_URS_2025_02/132251252</t>
  </si>
  <si>
    <t>"viz.základy-horní ŽB pas vč.rozšíření (mimo tl.ornice)"</t>
  </si>
  <si>
    <t>(0,5-0,2)*1,3*(5,37+3,1+1,345+2,08)</t>
  </si>
  <si>
    <t>6</t>
  </si>
  <si>
    <t>139001101</t>
  </si>
  <si>
    <t>Příplatek k cenám hloubených vykopávek za ztížení vykopávky v blízkosti podzemního vedení nebo výbušnin pro jakoukoliv třídu horniny</t>
  </si>
  <si>
    <t>-506049030</t>
  </si>
  <si>
    <t>https://podminky.urs.cz/item/CS_URS_2025_02/139001101</t>
  </si>
  <si>
    <t>"výkopy"6,379+4,639</t>
  </si>
  <si>
    <t>7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</si>
  <si>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</si>
  <si>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</si>
  <si>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318469000</t>
  </si>
  <si>
    <t>https://podminky.urs.cz/item/CS_URS_2025_02/162251102</t>
  </si>
  <si>
    <t>"na meziskládku"</t>
  </si>
  <si>
    <t>"přesun ornice (započítán v ceně sejmutí)"0</t>
  </si>
  <si>
    <t>"zpětný zásyp"5,968</t>
  </si>
  <si>
    <t>"rozprostření ornice"2,553*0,2</t>
  </si>
  <si>
    <t>"pod kačírek tl.100mm"ZP*0,1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</si>
  <si>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</si>
  <si>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</si>
  <si>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</si>
  <si>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512022239</t>
  </si>
  <si>
    <t>https://podminky.urs.cz/item/CS_URS_2025_02/162751117</t>
  </si>
  <si>
    <t>"zemina na odvoz"</t>
  </si>
  <si>
    <t>"ornice"0,2*20,663</t>
  </si>
  <si>
    <t>"odpočet"</t>
  </si>
  <si>
    <t>"ornice rozprostření"-(0,2*2,553+0,1*ZP)</t>
  </si>
  <si>
    <t>"zásyp"-5,968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</si>
  <si>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</si>
  <si>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</si>
  <si>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</si>
  <si>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1348974886</t>
  </si>
  <si>
    <t>https://podminky.urs.cz/item/CS_URS_2025_02/162751119</t>
  </si>
  <si>
    <t>P</t>
  </si>
  <si>
    <t>Poznámka k položce:_x000D_
uchazeč ve své cenové nabídce vyhodnotí vzdálenost a konečnou cenu zapracuje ve své nabídce</t>
  </si>
  <si>
    <t>7,372*10 'Přepočtené koeficientem množství</t>
  </si>
  <si>
    <t>10</t>
  </si>
  <si>
    <t>171152501</t>
  </si>
  <si>
    <t>Zhutnění podloží pod násypy z rostlé horniny třídy těžitelnosti I a II, skupiny 1 až 4 z hornin soudružných a nesoudržných</t>
  </si>
  <si>
    <t>-712999701</t>
  </si>
  <si>
    <t>https://podminky.urs.cz/item/CS_URS_2025_02/171152501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</si>
  <si>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</si>
  <si>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</si>
  <si>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</si>
  <si>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</si>
  <si>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-1090360420</t>
  </si>
  <si>
    <t>https://podminky.urs.cz/item/CS_URS_2025_02/171201231</t>
  </si>
  <si>
    <t>"zemina na odvoz vč.přepočtu na tuny"7,372*1,8</t>
  </si>
  <si>
    <t>171251201</t>
  </si>
  <si>
    <t>Uložení sypaniny na skládky nebo meziskládky bez hutnění s upravením uložené sypaniny do předepsaného tvaru</t>
  </si>
  <si>
    <t>563767100</t>
  </si>
  <si>
    <t>https://podminky.urs.cz/item/CS_URS_2025_02/171251201</t>
  </si>
  <si>
    <t>"ornice"20,663*0,2</t>
  </si>
  <si>
    <t>174151101</t>
  </si>
  <si>
    <t>Zásyp sypaninou z jakékoliv horniny strojně s uložením výkopku ve vrstvách se zhutněním jam, šachet, rýh nebo kolem objektů v těchto vykopávkách</t>
  </si>
  <si>
    <t>462815586</t>
  </si>
  <si>
    <t>https://podminky.urs.cz/item/CS_URS_2025_02/174151101</t>
  </si>
  <si>
    <t>"pro dopojení odv.žlabu"</t>
  </si>
  <si>
    <t>"výkop"</t>
  </si>
  <si>
    <t>"odpočet obsypu a lože"-(1,2+0,4)</t>
  </si>
  <si>
    <t>"ŽB pasy"</t>
  </si>
  <si>
    <t>"odpočet zasahujících pasů (bez.tl.ornice/kačírkové plochy)"</t>
  </si>
  <si>
    <t>-(0,5-0,2)*0,3*(5,37+3,1+1,345+2,08)</t>
  </si>
  <si>
    <t>14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</si>
  <si>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</si>
  <si>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</si>
  <si>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1890974771</t>
  </si>
  <si>
    <t>https://podminky.urs.cz/item/CS_URS_2025_02/175111101</t>
  </si>
  <si>
    <t>"obsyp potrubí tl.300mm"</t>
  </si>
  <si>
    <t>"rýhy pro odvodnění žlabů"0,3*0,4*10</t>
  </si>
  <si>
    <t>15</t>
  </si>
  <si>
    <t>M</t>
  </si>
  <si>
    <t>58331200</t>
  </si>
  <si>
    <t>štěrkopísek netříděný</t>
  </si>
  <si>
    <t>1119578316</t>
  </si>
  <si>
    <t>1,2*2 'Přepočtené koeficientem množství</t>
  </si>
  <si>
    <t>16</t>
  </si>
  <si>
    <t>181311103</t>
  </si>
  <si>
    <t>Rozprostření a urovnání ornice v rovině nebo ve svahu sklonu do 1:5 ručně při souvislé ploše, tl. vrstvy do 200 mm</t>
  </si>
  <si>
    <t>-834445431</t>
  </si>
  <si>
    <t>https://podminky.urs.cz/item/CS_URS_2025_02/181311103</t>
  </si>
  <si>
    <t>"plocha sejmuté ornice"20,663</t>
  </si>
  <si>
    <t>"odpočet dlažby a kačírku"-ZD</t>
  </si>
  <si>
    <t>17</t>
  </si>
  <si>
    <t>181411131</t>
  </si>
  <si>
    <t>Založení trávníku na půdě předem připravené plochy do 1000 m2 výsevem včetně utažení parkového v rovině nebo na svahu do 1:5</t>
  </si>
  <si>
    <t>525661605</t>
  </si>
  <si>
    <t>https://podminky.urs.cz/item/CS_URS_2025_02/181411131</t>
  </si>
  <si>
    <t>"nový trávník"</t>
  </si>
  <si>
    <t>"odpočet zpev.ploch"-(ZD+ZP)</t>
  </si>
  <si>
    <t>T_1</t>
  </si>
  <si>
    <t>18</t>
  </si>
  <si>
    <t>00572474</t>
  </si>
  <si>
    <t>osivo směs travní krajinná-svahová</t>
  </si>
  <si>
    <t>kg</t>
  </si>
  <si>
    <t>-214023837</t>
  </si>
  <si>
    <t>2,553*0,02 'Přepočtené koeficientem množství</t>
  </si>
  <si>
    <t>19</t>
  </si>
  <si>
    <t>183403141</t>
  </si>
  <si>
    <t>Obdělání půdy rytím starého trávníku v rovině nebo na svahu do 1:5</t>
  </si>
  <si>
    <t>1247267238</t>
  </si>
  <si>
    <t>https://podminky.urs.cz/item/CS_URS_2025_02/183403141</t>
  </si>
  <si>
    <t>"trávník"T_1</t>
  </si>
  <si>
    <t>20</t>
  </si>
  <si>
    <t>185803111</t>
  </si>
  <si>
    <t>Ošetření trávníku jednorázové v rovině nebo na svahu do 1:5</t>
  </si>
  <si>
    <t>-1657388907</t>
  </si>
  <si>
    <t>https://podminky.urs.cz/item/CS_URS_2025_02/185803111</t>
  </si>
  <si>
    <t>"trávník"T_1*2</t>
  </si>
  <si>
    <t>185803211</t>
  </si>
  <si>
    <t>Uválcování trávníku v rovině nebo na svahu do 1:5</t>
  </si>
  <si>
    <t>2020021802</t>
  </si>
  <si>
    <t>https://podminky.urs.cz/item/CS_URS_2025_02/185803211</t>
  </si>
  <si>
    <t>22</t>
  </si>
  <si>
    <t>185811211</t>
  </si>
  <si>
    <t>Vyhrabání trávníku souvislé plochy do 1000 m2 v rovině nebo na svahu do 1:5</t>
  </si>
  <si>
    <t>-539436975</t>
  </si>
  <si>
    <t>https://podminky.urs.cz/item/CS_URS_2025_02/185811211</t>
  </si>
  <si>
    <t>Zakládání</t>
  </si>
  <si>
    <t>23</t>
  </si>
  <si>
    <t>274313611</t>
  </si>
  <si>
    <t>Základy z betonu prostého pasy betonu kamenem neprokládaného tř. C 16/20</t>
  </si>
  <si>
    <t>1339299392</t>
  </si>
  <si>
    <t>https://podminky.urs.cz/item/CS_URS_2025_02/274313611</t>
  </si>
  <si>
    <t>"betonáž do výkopu"2,379*0,05</t>
  </si>
  <si>
    <t>24</t>
  </si>
  <si>
    <t>274321511</t>
  </si>
  <si>
    <t>Základy z betonu železového (bez výztuže) pasy z betonu bez zvláštních nároků na prostředí tř. C 25/30</t>
  </si>
  <si>
    <t>441584016</t>
  </si>
  <si>
    <t>https://podminky.urs.cz/item/CS_URS_2025_02/274321511</t>
  </si>
  <si>
    <t>"viz.základy-horní ŽB pas"</t>
  </si>
  <si>
    <t>0,5*0,3*(5,37+3,1+1,345+2,08)</t>
  </si>
  <si>
    <t>25</t>
  </si>
  <si>
    <t>274351121</t>
  </si>
  <si>
    <t>Bednění základů pasů rovné zřízení</t>
  </si>
  <si>
    <t>-860215655</t>
  </si>
  <si>
    <t>https://podminky.urs.cz/item/CS_URS_2025_02/274351121</t>
  </si>
  <si>
    <t>0,5*2*(5,37+3,1+1,345+2,08)</t>
  </si>
  <si>
    <t>26</t>
  </si>
  <si>
    <t>274351122</t>
  </si>
  <si>
    <t>Bednění základů pasů rovné odstranění</t>
  </si>
  <si>
    <t>-1894686952</t>
  </si>
  <si>
    <t>https://podminky.urs.cz/item/CS_URS_2025_02/274351122</t>
  </si>
  <si>
    <t>"dtto zřízení"11,895</t>
  </si>
  <si>
    <t>27</t>
  </si>
  <si>
    <t>274361821</t>
  </si>
  <si>
    <t>Výztuž základů pasů z betonářské oceli 10 505 (R) nebo BSt 500</t>
  </si>
  <si>
    <t>1042558392</t>
  </si>
  <si>
    <t>https://podminky.urs.cz/item/CS_URS_2025_02/274361821</t>
  </si>
  <si>
    <t>"výztuž předpoklad 100kg/m3"1,784*0,1</t>
  </si>
  <si>
    <t>Svislé a kompletní konstrukce</t>
  </si>
  <si>
    <t>28</t>
  </si>
  <si>
    <t>311272121</t>
  </si>
  <si>
    <t>Zdivo z pórobetonových tvárnic na tenké maltové lože, tl. zdiva 250 mm pevnost tvárnic do P2, objemová hmotnost do 450 kg/m3 na pero a drážku</t>
  </si>
  <si>
    <t>1789956988</t>
  </si>
  <si>
    <t>https://podminky.urs.cz/item/CS_URS_2025_02/311272121</t>
  </si>
  <si>
    <t>"porobeton tl.250mm"</t>
  </si>
  <si>
    <t>"zazdívka v atice"0,75*(3,74+0,37+3,0)</t>
  </si>
  <si>
    <t>29</t>
  </si>
  <si>
    <t>317142432</t>
  </si>
  <si>
    <t>Překlady nenosné z pórobetonu osazené do tenkého maltového lože, výšky do 250 mm, šířky překladu 125 mm, délky překladu přes 1000 do 1250 mm</t>
  </si>
  <si>
    <t>kus</t>
  </si>
  <si>
    <t>-935474047</t>
  </si>
  <si>
    <t>https://podminky.urs.cz/item/CS_URS_2025_02/317142432</t>
  </si>
  <si>
    <t>"pro Z10/L"1</t>
  </si>
  <si>
    <t>30</t>
  </si>
  <si>
    <t>342272235</t>
  </si>
  <si>
    <t>Příčky z pórobetonových tvárnic hladkých na tenké maltové lože objemová hmotnost do 500 kg/m3, tloušťka příčky 125 mm</t>
  </si>
  <si>
    <t>978761888</t>
  </si>
  <si>
    <t>https://podminky.urs.cz/item/CS_URS_2025_02/342272235</t>
  </si>
  <si>
    <t>"mezi 101 a 107"3,25*5,0-(0,9*2,0)</t>
  </si>
  <si>
    <t>31</t>
  </si>
  <si>
    <t>342291112</t>
  </si>
  <si>
    <t>Ukotvení příček polyuretanovou pěnou, tl. příčky přes 100 mm</t>
  </si>
  <si>
    <t>1103536784</t>
  </si>
  <si>
    <t>https://podminky.urs.cz/item/CS_URS_2025_02/342291112</t>
  </si>
  <si>
    <t>"pod stropem"</t>
  </si>
  <si>
    <t>"mezi 101 a 107"5,0</t>
  </si>
  <si>
    <t>"ke stěnám"3,25*2</t>
  </si>
  <si>
    <t>32</t>
  </si>
  <si>
    <t>342291121</t>
  </si>
  <si>
    <t>Ukotvení příček plochými kotvami, do konstrukce cihelné</t>
  </si>
  <si>
    <t>-1993375909</t>
  </si>
  <si>
    <t>https://podminky.urs.cz/item/CS_URS_2025_02/342291121</t>
  </si>
  <si>
    <t>33</t>
  </si>
  <si>
    <t>346971122</t>
  </si>
  <si>
    <t>Izolace proti šíření zvuku prováděná současně při zdění z lepenky asfaltové hadrové pod příčky jednoduchá, složená z 10 mm tl. vrstvy malty MC 5, lepenky nepískované a 10 mm vrstvy téže malty, v pruzích š. přes 100 do 200 mm</t>
  </si>
  <si>
    <t>369922763</t>
  </si>
  <si>
    <t>https://podminky.urs.cz/item/CS_URS_2025_02/346971122</t>
  </si>
  <si>
    <t>Vodorovné konstrukce</t>
  </si>
  <si>
    <t>34</t>
  </si>
  <si>
    <t>451573111</t>
  </si>
  <si>
    <t>Lože pod potrubí, stoky a drobné objekty v otevřeném výkopu z písku a štěrkopísku do 63 mm</t>
  </si>
  <si>
    <t>-582878784</t>
  </si>
  <si>
    <t>https://podminky.urs.cz/item/CS_URS_2025_02/451573111</t>
  </si>
  <si>
    <t>"lože potrubí tl.100mm"</t>
  </si>
  <si>
    <t>"rýhy pro odvodnění žlabů"0,1*0,4*10</t>
  </si>
  <si>
    <t>Komunikace pozemní</t>
  </si>
  <si>
    <t>35</t>
  </si>
  <si>
    <t>564251011</t>
  </si>
  <si>
    <t>Podklad nebo podsyp ze štěrkopísku ŠP s rozprostřením, vlhčením a zhutněním plochy jednotlivě do 100 m2, po zhutnění tl. 150 mm</t>
  </si>
  <si>
    <t>-459703883</t>
  </si>
  <si>
    <t>https://podminky.urs.cz/item/CS_URS_2025_02/564251011</t>
  </si>
  <si>
    <t>36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</si>
  <si>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</si>
  <si>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</si>
  <si>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1290780701</t>
  </si>
  <si>
    <t>https://podminky.urs.cz/item/CS_URS_2025_02/596211110</t>
  </si>
  <si>
    <t>"dlažba"1,4*3,65</t>
  </si>
  <si>
    <t>37</t>
  </si>
  <si>
    <t>59245021</t>
  </si>
  <si>
    <t>dlažba skladebná betonová 200x200mm tl 60mm přírodní</t>
  </si>
  <si>
    <t>-392173269</t>
  </si>
  <si>
    <t>5,11*1,05 'Přepočtené koeficientem množství</t>
  </si>
  <si>
    <t>Úpravy povrchů, podlahy a osazování výplní</t>
  </si>
  <si>
    <t>38</t>
  </si>
  <si>
    <t>612131121</t>
  </si>
  <si>
    <t>Podkladní a spojovací vrstva vnitřních omítaných ploch penetrace disperzní nanášená ručně stěn</t>
  </si>
  <si>
    <t>-1061598957</t>
  </si>
  <si>
    <t>https://podminky.urs.cz/item/CS_URS_2025_02/612131121</t>
  </si>
  <si>
    <t>"příčka porobeton tl.125mm"14,45*2</t>
  </si>
  <si>
    <t>39</t>
  </si>
  <si>
    <t>612142001</t>
  </si>
  <si>
    <t>Pletivo vnitřních ploch v ploše nebo pruzích, na plném podkladu sklovláknité vtlačené do tmelu včetně tmelu stěn</t>
  </si>
  <si>
    <t>-503040773</t>
  </si>
  <si>
    <t>https://podminky.urs.cz/item/CS_URS_2025_02/612142001</t>
  </si>
  <si>
    <t>"přetažení"28,9*0,25</t>
  </si>
  <si>
    <t>40</t>
  </si>
  <si>
    <t>612321131</t>
  </si>
  <si>
    <t>Vápenocementový štuk vnitřních ploch tloušťky do 3 mm svislých konstrukcí stěn</t>
  </si>
  <si>
    <t>-1053346344</t>
  </si>
  <si>
    <t>https://podminky.urs.cz/item/CS_URS_2025_02/612321131</t>
  </si>
  <si>
    <t>41</t>
  </si>
  <si>
    <t>619991001</t>
  </si>
  <si>
    <t>Zakrytí vnitřních ploch před znečištěním PE fólií včetně pozdějšího odkrytí podlah</t>
  </si>
  <si>
    <t>-656426335</t>
  </si>
  <si>
    <t>https://podminky.urs.cz/item/CS_URS_2025_02/619991001</t>
  </si>
  <si>
    <t>"101,107"33,9+9,3</t>
  </si>
  <si>
    <t>42</t>
  </si>
  <si>
    <t>619991011</t>
  </si>
  <si>
    <t>Zakrytí vnitřních ploch před znečištěním PE fólií včetně pozdějšího odkrytí samostatných konstrukcí a prvků</t>
  </si>
  <si>
    <t>1517669660</t>
  </si>
  <si>
    <t>https://podminky.urs.cz/item/CS_URS_2025_02/619991011</t>
  </si>
  <si>
    <t>"stáv.zařízení, výplně otvorů"1*2*4+4*0,75</t>
  </si>
  <si>
    <t>43</t>
  </si>
  <si>
    <t>619995001</t>
  </si>
  <si>
    <t>Začištění omítek (s dodáním hmot) kolem oken, dveří, podlah, obkladů apod.</t>
  </si>
  <si>
    <t>2100820238</t>
  </si>
  <si>
    <t>https://podminky.urs.cz/item/CS_URS_2025_02/619995001</t>
  </si>
  <si>
    <t>"napojení om.nové příčky"3,25*4</t>
  </si>
  <si>
    <t>"ker.soklík"KS</t>
  </si>
  <si>
    <t>44</t>
  </si>
  <si>
    <t>619996117</t>
  </si>
  <si>
    <t>Ochrana stavebních konstrukcí a samostatných prvků včetně pozdějšího odstranění obedněním z OSB desek podlahy</t>
  </si>
  <si>
    <t>-1453560113</t>
  </si>
  <si>
    <t>https://podminky.urs.cz/item/CS_URS_2025_02/619996117</t>
  </si>
  <si>
    <t>"exponované plochy (ochrana stáv.střechy a ploch v 101 a 107)"20</t>
  </si>
  <si>
    <t>45</t>
  </si>
  <si>
    <t>619996147</t>
  </si>
  <si>
    <t>Ochrana stavebních konstrukcí a samostatných prvků včetně pozdějšího odstranění geotextilií zakrytím podlahy</t>
  </si>
  <si>
    <t>-1760012692</t>
  </si>
  <si>
    <t>https://podminky.urs.cz/item/CS_URS_2025_02/619996147</t>
  </si>
  <si>
    <t>"exponované plochy"20</t>
  </si>
  <si>
    <t>"ostatní"20</t>
  </si>
  <si>
    <t>46</t>
  </si>
  <si>
    <t>622135001</t>
  </si>
  <si>
    <t>Vyrovnání nerovností podkladu vnějších omítaných ploch maltou, tl. do 10 mm vápenocementovou stěn</t>
  </si>
  <si>
    <t>-311286435</t>
  </si>
  <si>
    <t>https://podminky.urs.cz/item/CS_URS_2025_02/622135001</t>
  </si>
  <si>
    <t>"otvor v atice (boky)"1,3*0,4*2</t>
  </si>
  <si>
    <t>47</t>
  </si>
  <si>
    <t>622135090</t>
  </si>
  <si>
    <t>Vyrovnání nerovností podkladu vnějších omítaných ploch tmelem, tl. do 2 mm Příplatek k ceně za každých dalších 5 mm tloušťky podkladní vrstvy přes 10 mm maltou vápennou stěn</t>
  </si>
  <si>
    <t>-718495939</t>
  </si>
  <si>
    <t>https://podminky.urs.cz/item/CS_URS_2025_02/622135090</t>
  </si>
  <si>
    <t>48</t>
  </si>
  <si>
    <t>622142001</t>
  </si>
  <si>
    <t>Pletivo vnějších ploch v ploše nebo pruzích, na plném podkladu sklovláknité vtlačené do tmelu stěn</t>
  </si>
  <si>
    <t>591486780</t>
  </si>
  <si>
    <t>https://podminky.urs.cz/item/CS_URS_2025_02/622142001</t>
  </si>
  <si>
    <t>"zazdívka porobeton (atika)"</t>
  </si>
  <si>
    <t>"zazdívka v atice"0,75*(3,74+0,37+3,0)+1,3*0,4*2</t>
  </si>
  <si>
    <t>"přetažení"6,373*0,25</t>
  </si>
  <si>
    <t>49</t>
  </si>
  <si>
    <t>622151031</t>
  </si>
  <si>
    <t>Penetrační nátěr vnějších pastovitých tenkovrstvých omítek silikonový stěn</t>
  </si>
  <si>
    <t>1224887183</t>
  </si>
  <si>
    <t>https://podminky.urs.cz/item/CS_URS_2025_02/622151031</t>
  </si>
  <si>
    <t>"KZS EPS tl.80mm"11,732</t>
  </si>
  <si>
    <t>"KZS XPS tl.40mm"1,3</t>
  </si>
  <si>
    <t>50</t>
  </si>
  <si>
    <t>622211012</t>
  </si>
  <si>
    <t>Montáž kontaktního zateplení lepením a mechanickým kotvením z polystyrenových desek (dodávka ve specifikaci) na vnější stěny, na podklad z pórobetonu, tloušťky desek přes 40 do 80 mm</t>
  </si>
  <si>
    <t>1585099749</t>
  </si>
  <si>
    <t>https://podminky.urs.cz/item/CS_URS_2025_02/622211012</t>
  </si>
  <si>
    <t>"KZS EPS tl.80mm"</t>
  </si>
  <si>
    <t>"atiková část"</t>
  </si>
  <si>
    <t>1,65*(3,74+0,37+3,0)</t>
  </si>
  <si>
    <t>51</t>
  </si>
  <si>
    <t>28375936</t>
  </si>
  <si>
    <t>deska EPS 70 fasádní λ=0,039 tl 80mm</t>
  </si>
  <si>
    <t>-268945929</t>
  </si>
  <si>
    <t>11,732*1,05 'Přepočtené koeficientem množství</t>
  </si>
  <si>
    <t>52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</si>
  <si>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</si>
  <si>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</si>
  <si>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-1581458474</t>
  </si>
  <si>
    <t>https://podminky.urs.cz/item/CS_URS_2025_02/622212051</t>
  </si>
  <si>
    <t>"KZS XPS tl.40mm (v průchodu v atice)"</t>
  </si>
  <si>
    <t>"otvor v atice (boky)"1,3*0,5*2</t>
  </si>
  <si>
    <t>53</t>
  </si>
  <si>
    <t>28376416</t>
  </si>
  <si>
    <t>deska XPS hrana polodrážková a hladký povrch 300kPA λ=0,035 tl 40mm</t>
  </si>
  <si>
    <t>-1740067550</t>
  </si>
  <si>
    <t>1,3*1,1 'Přepočtené koeficientem množství</t>
  </si>
  <si>
    <t>54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</si>
  <si>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</si>
  <si>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</si>
  <si>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-252303559</t>
  </si>
  <si>
    <t>https://podminky.urs.cz/item/CS_URS_2025_02/622251101</t>
  </si>
  <si>
    <t>55</t>
  </si>
  <si>
    <t>622531012</t>
  </si>
  <si>
    <t>Omítka tenkovrstvá silikonová vnějších ploch probarvená bez penetrace zatíraná (škrábaná), zrnitost 1,5 mm stěn</t>
  </si>
  <si>
    <t>-965321902</t>
  </si>
  <si>
    <t>https://podminky.urs.cz/item/CS_URS_2025_02/622531012</t>
  </si>
  <si>
    <t>56</t>
  </si>
  <si>
    <t>629991001</t>
  </si>
  <si>
    <t>Zakrytí vnějších ploch před znečištěním včetně pozdějšího odkrytí ploch podélných rovných (např. chodníků) fólií položenou volně</t>
  </si>
  <si>
    <t>-2043946183</t>
  </si>
  <si>
    <t>https://podminky.urs.cz/item/CS_URS_2025_02/629991001</t>
  </si>
  <si>
    <t>"ochrana ploch"30</t>
  </si>
  <si>
    <t>57</t>
  </si>
  <si>
    <t>629991011</t>
  </si>
  <si>
    <t>Zakrytí vnějších ploch před znečištěním včetně pozdějšího odkrytí výplní otvorů a svislých ploch fólií přilepenou lepící páskou</t>
  </si>
  <si>
    <t>1577575810</t>
  </si>
  <si>
    <t>https://podminky.urs.cz/item/CS_URS_2025_02/629991011</t>
  </si>
  <si>
    <t>"ochrana vnějších ploch"50</t>
  </si>
  <si>
    <t>58</t>
  </si>
  <si>
    <t>634112126</t>
  </si>
  <si>
    <t>Obvodová dilatace mezi stěnou a mazaninou nebo potěrem podlahovým páskem z pěnového PE s fólií tl. do 10 mm, výšky 100 mm</t>
  </si>
  <si>
    <t>-675337183</t>
  </si>
  <si>
    <t>https://podminky.urs.cz/item/CS_URS_2025_02/634112126</t>
  </si>
  <si>
    <t>"nová příčka"5,0*2</t>
  </si>
  <si>
    <t>59</t>
  </si>
  <si>
    <t>637121111</t>
  </si>
  <si>
    <t>Okapový chodník z kameniva s udusáním a urovnáním povrchu z kačírku tl. 100 mm</t>
  </si>
  <si>
    <t>-1169195903</t>
  </si>
  <si>
    <t>https://podminky.urs.cz/item/CS_URS_2025_02/637121111</t>
  </si>
  <si>
    <t>"štěrková zasakovací plocha tl.100mm"4*3,25</t>
  </si>
  <si>
    <t>Vedení trubní dálková a přípojná</t>
  </si>
  <si>
    <t>60</t>
  </si>
  <si>
    <t>871263120</t>
  </si>
  <si>
    <t>Montáž kanalizačního potrubí z tvrdého PVC-U hladkého plnostěnného tuhost SN 4 DN 110</t>
  </si>
  <si>
    <t>-1159841138</t>
  </si>
  <si>
    <t>https://podminky.urs.cz/item/CS_URS_2025_02/871263120</t>
  </si>
  <si>
    <t>"pro odvodnění žlabu DN 110-dopojení"10</t>
  </si>
  <si>
    <t>61</t>
  </si>
  <si>
    <t>28611116</t>
  </si>
  <si>
    <t>trubka kanalizační PVC DN 110x5000mm SN4</t>
  </si>
  <si>
    <t>325478238</t>
  </si>
  <si>
    <t>10*1,03 'Přepočtené koeficientem množství</t>
  </si>
  <si>
    <t>62</t>
  </si>
  <si>
    <t>899722111</t>
  </si>
  <si>
    <t>Krytí potrubí z plastů výstražnou fólií z PVC šířky do 20 cm</t>
  </si>
  <si>
    <t>-19312567</t>
  </si>
  <si>
    <t>https://podminky.urs.cz/item/CS_URS_2025_02/899722111</t>
  </si>
  <si>
    <t>"pro odvodnění žlabu"10</t>
  </si>
  <si>
    <t>Ostatní konstrukce a práce, bourání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</si>
  <si>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</si>
  <si>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</si>
  <si>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</si>
  <si>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681334804</t>
  </si>
  <si>
    <t>https://podminky.urs.cz/item/CS_URS_2025_02/916231213</t>
  </si>
  <si>
    <t>"lemování kačírkové plochy"4+3,25</t>
  </si>
  <si>
    <t>"lemování zámk.dlažby (mimo žlab a objekt)"0,7*2</t>
  </si>
  <si>
    <t>64</t>
  </si>
  <si>
    <t>59217060</t>
  </si>
  <si>
    <t>obrubník parkový betonový 1000x50x200mm přírodní</t>
  </si>
  <si>
    <t>725958327</t>
  </si>
  <si>
    <t>8,65*1,05 'Přepočtené koeficientem množství</t>
  </si>
  <si>
    <t>65</t>
  </si>
  <si>
    <t>919726122</t>
  </si>
  <si>
    <t>Geotextilie netkaná pro ochranu, separaci nebo filtraci měrná hmotnost přes 200 do 300 g/m2</t>
  </si>
  <si>
    <t>-1837112309</t>
  </si>
  <si>
    <t>https://podminky.urs.cz/item/CS_URS_2025_02/919726122</t>
  </si>
  <si>
    <t>"podklad kačírku"ZP</t>
  </si>
  <si>
    <t>"vytažení"6</t>
  </si>
  <si>
    <t>66</t>
  </si>
  <si>
    <t>935932117</t>
  </si>
  <si>
    <t>Odvodňovací plastový žlab pro třídu zatížení A 15 vnitřní šířky 100 mm s krycím roštem mřížkovým z nerezové oceli</t>
  </si>
  <si>
    <t>185072504</t>
  </si>
  <si>
    <t>https://podminky.urs.cz/item/CS_URS_2025_02/935932117</t>
  </si>
  <si>
    <t>"schodiště 1.np"2,85</t>
  </si>
  <si>
    <t>67</t>
  </si>
  <si>
    <t>935932611</t>
  </si>
  <si>
    <t>Odvodňovací plastový žlab vpusť s kalovým košem pro žlab vnitřní šířky 100 mm</t>
  </si>
  <si>
    <t>-2046936905</t>
  </si>
  <si>
    <t>https://podminky.urs.cz/item/CS_URS_2025_02/935932611</t>
  </si>
  <si>
    <t>"pro žlab"1</t>
  </si>
  <si>
    <t>68</t>
  </si>
  <si>
    <t>935932626</t>
  </si>
  <si>
    <t>Odvodňovací plastový žlab svislé odtokové hrdlo pro žlab vnitřní šířky 100 mm z plastu</t>
  </si>
  <si>
    <t>-1605954335</t>
  </si>
  <si>
    <t>https://podminky.urs.cz/item/CS_URS_2025_02/935932626</t>
  </si>
  <si>
    <t>69</t>
  </si>
  <si>
    <t>935932632</t>
  </si>
  <si>
    <t>Odvodňovací plastový žlab sifon + sítko pro žlab vnitřní šířky 100 mm z plastu</t>
  </si>
  <si>
    <t>-1914792554</t>
  </si>
  <si>
    <t>https://podminky.urs.cz/item/CS_URS_2025_02/935932632</t>
  </si>
  <si>
    <t>70</t>
  </si>
  <si>
    <t>94522-01</t>
  </si>
  <si>
    <t>Použití autojeřábu pro dopravu materiálu na střechu vč.obsluhy_x000D_
 a dopravy</t>
  </si>
  <si>
    <t>Sh</t>
  </si>
  <si>
    <t>vlastní</t>
  </si>
  <si>
    <t>-1306652745</t>
  </si>
  <si>
    <t>Poznámka k položce:_x000D_
pro  MTZ objemných prvků, doprava materiálů. _x000D_
uchazeč ve své cenové nabídce vyhodnotí dobu použití pro veškeré práce a konečnou cenu zapracuje ve své nabídce</t>
  </si>
  <si>
    <t>71</t>
  </si>
  <si>
    <t>949101111</t>
  </si>
  <si>
    <t>Lešení pomocné pracovní pro objekty pozemních staveb pro zatížení do 150 kg/m2, o výšce lešeňové podlahy do 1,9 m</t>
  </si>
  <si>
    <t>538453219</t>
  </si>
  <si>
    <t>https://podminky.urs.cz/item/CS_URS_2025_02/949101111</t>
  </si>
  <si>
    <t>72</t>
  </si>
  <si>
    <t>949101112</t>
  </si>
  <si>
    <t>Lešení pomocné pracovní pro objekty pozemních staveb pro zatížení do 150 kg/m2, o výšce lešeňové podlahy přes 1,9 do 3,5 m</t>
  </si>
  <si>
    <t>-949133276</t>
  </si>
  <si>
    <t>https://podminky.urs.cz/item/CS_URS_2025_02/949101112</t>
  </si>
  <si>
    <t>"pro schodiště"14,4</t>
  </si>
  <si>
    <t>"obvod"1,0*(5,5+3,5)</t>
  </si>
  <si>
    <t>73</t>
  </si>
  <si>
    <t>95-01</t>
  </si>
  <si>
    <t>Zednická výpomoc pro profese a práce nepostihnuté v projektu vč.jejich zpětného zapravení,odvozu,likvidace a poplatku za suť (upřesnit dle skutečnosti)</t>
  </si>
  <si>
    <t>hod</t>
  </si>
  <si>
    <t>-986961821</t>
  </si>
  <si>
    <t>74</t>
  </si>
  <si>
    <t>95-02</t>
  </si>
  <si>
    <t>Náklady na stěhování stávajícího zařízení a nábytku vč.uložení a zpětného umístění (v rozsahu požadavků investora)</t>
  </si>
  <si>
    <t>-142985926</t>
  </si>
  <si>
    <t>Poznámka k položce:_x000D_
rozsah prací upřesnění investor ve smlouvě o dílo</t>
  </si>
  <si>
    <t>75</t>
  </si>
  <si>
    <t>95-03</t>
  </si>
  <si>
    <t>Náklady na provizorní oddělení prostor objektu od stavebních úprav vč.dveří (SDK alt.dřevoštěpková stěna s utěsnými spoji,vč.potažení folií)-dodávka,montáž a demontáž</t>
  </si>
  <si>
    <t>182394818</t>
  </si>
  <si>
    <t>"ochrana stáv.objektu-při vybourání "3,0*5,0</t>
  </si>
  <si>
    <t>76</t>
  </si>
  <si>
    <t>95-04</t>
  </si>
  <si>
    <t>Náklady na napojení hydroizolace střechy v průchodu ze schodiště na střešní terasu</t>
  </si>
  <si>
    <t>kpl</t>
  </si>
  <si>
    <t>-625617052</t>
  </si>
  <si>
    <t>Poznámka k položce:_x000D_
viz.řez 2-2_x000D_
v místě přechodu uložit na pružné podložky_x000D_
vč.zpracování dílenské dokumentace (viz.VON)</t>
  </si>
  <si>
    <t>77</t>
  </si>
  <si>
    <t>952901111</t>
  </si>
  <si>
    <t>Vyčištění budov nebo objektů před předáním do užívání budov bytové nebo občanské výstavby, světlé výšky podlaží do 4 m</t>
  </si>
  <si>
    <t>-1932883611</t>
  </si>
  <si>
    <t>https://podminky.urs.cz/item/CS_URS_2025_02/952901111</t>
  </si>
  <si>
    <t>78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</si>
  <si>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</si>
  <si>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</si>
  <si>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-488474500</t>
  </si>
  <si>
    <t>https://podminky.urs.cz/item/CS_URS_2025_02/952901221</t>
  </si>
  <si>
    <t>79</t>
  </si>
  <si>
    <t>953331112</t>
  </si>
  <si>
    <t>Vložky svislé do dilatačních spár z lepenky kladené volně, včetně dodání a osazení, v jakémkoliv zdivu, pískované</t>
  </si>
  <si>
    <t>-1979716328</t>
  </si>
  <si>
    <t>https://podminky.urs.cz/item/CS_URS_2025_02/953331112</t>
  </si>
  <si>
    <t>"přístavba schodiště"0,5*(0,4*2+2,03*2+0,3*2)</t>
  </si>
  <si>
    <t>80</t>
  </si>
  <si>
    <t>953993321</t>
  </si>
  <si>
    <t>Osazení bezpečnostní, orientační nebo informační tabulky plastové nebo smaltované přilepením</t>
  </si>
  <si>
    <t>-1514301782</t>
  </si>
  <si>
    <t>https://podminky.urs.cz/item/CS_URS_2025_02/953993321</t>
  </si>
  <si>
    <t>"viz.PBŘ"2</t>
  </si>
  <si>
    <t>81</t>
  </si>
  <si>
    <t>73534561</t>
  </si>
  <si>
    <t>tabulka bezpečnostní fotoluminiscenční 148x148mm samolepící</t>
  </si>
  <si>
    <t>-968470558</t>
  </si>
  <si>
    <t>82</t>
  </si>
  <si>
    <t>971042651</t>
  </si>
  <si>
    <t>Vybourání otvorů v betonových příčkách a zdech základových nebo nadzákladových plochy do 4 m2, tl. jakékoliv</t>
  </si>
  <si>
    <t>-1079471251</t>
  </si>
  <si>
    <t>https://podminky.urs.cz/item/CS_URS_2025_02/971042651</t>
  </si>
  <si>
    <t>"průchod v atice"1,3*0,4*1,2</t>
  </si>
  <si>
    <t>83</t>
  </si>
  <si>
    <t>974042554</t>
  </si>
  <si>
    <t>Vysekání rýh v betonové nebo jiné monolitické dlažbě s betonovým podkladem do hl. 100 mm a šířky do 150 mm</t>
  </si>
  <si>
    <t>-1849188815</t>
  </si>
  <si>
    <t>https://podminky.urs.cz/item/CS_URS_2025_02/974042554</t>
  </si>
  <si>
    <t>"pro novou příčku"5,0</t>
  </si>
  <si>
    <t>84</t>
  </si>
  <si>
    <t>977211113</t>
  </si>
  <si>
    <t>Řezání konstrukcí stěnovou pilou betonových nebo železobetonových průměru řezané výztuže do 16 mm hloubka řezu přes 350 do 420 mm</t>
  </si>
  <si>
    <t>303417716</t>
  </si>
  <si>
    <t>https://podminky.urs.cz/item/CS_URS_2025_02/977211113</t>
  </si>
  <si>
    <t>"průchod v atice"1,3*2</t>
  </si>
  <si>
    <t>85</t>
  </si>
  <si>
    <t>977311112</t>
  </si>
  <si>
    <t>Řezání stávajících betonových mazanin bez vyztužení hloubky přes 50 do 100 mm</t>
  </si>
  <si>
    <t>-264575655</t>
  </si>
  <si>
    <t>https://podminky.urs.cz/item/CS_URS_2025_02/977311112</t>
  </si>
  <si>
    <t>"pro novou příčku"5,0*2</t>
  </si>
  <si>
    <t>997</t>
  </si>
  <si>
    <t>Přesun sutě</t>
  </si>
  <si>
    <t>86</t>
  </si>
  <si>
    <t>997013151</t>
  </si>
  <si>
    <t>Vnitrostaveništní doprava suti a vybouraných hmot vodorovně do 50 m s naložením s omezením mechanizace pro budovy a haly výšky do 6 m</t>
  </si>
  <si>
    <t>-909096613</t>
  </si>
  <si>
    <t>https://podminky.urs.cz/item/CS_URS_2025_02/997013151</t>
  </si>
  <si>
    <t>87</t>
  </si>
  <si>
    <t>997013501</t>
  </si>
  <si>
    <t>Odvoz suti a vybouraných hmot na skládku nebo meziskládku se složením, na vzdálenost do 1 km</t>
  </si>
  <si>
    <t>-178643241</t>
  </si>
  <si>
    <t>https://podminky.urs.cz/item/CS_URS_2025_02/997013501</t>
  </si>
  <si>
    <t>88</t>
  </si>
  <si>
    <t>997013509</t>
  </si>
  <si>
    <t>Odvoz suti a vybouraných hmot na skládku nebo meziskládku se složením, na vzdálenost Příplatek k ceně za každý další započatý 1 km přes 1 km</t>
  </si>
  <si>
    <t>229419969</t>
  </si>
  <si>
    <t>https://podminky.urs.cz/item/CS_URS_2025_02/997013509</t>
  </si>
  <si>
    <t>2,688*14 'Přepočtené koeficientem množství</t>
  </si>
  <si>
    <t>89</t>
  </si>
  <si>
    <t>997013871</t>
  </si>
  <si>
    <t>Poplatek za uložení stavebního odpadu na recyklační skládce (skládkovné) směsného stavebního a demoličního zatříděného do Katalogu odpadů pod kódem 17 09 04</t>
  </si>
  <si>
    <t>-1924927282</t>
  </si>
  <si>
    <t>https://podminky.urs.cz/item/CS_URS_2025_02/997013871</t>
  </si>
  <si>
    <t>998</t>
  </si>
  <si>
    <t>Přesun hmot</t>
  </si>
  <si>
    <t>90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</si>
  <si>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</si>
  <si>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</si>
  <si>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-1695766813</t>
  </si>
  <si>
    <t>https://podminky.urs.cz/item/CS_URS_2025_02/998011008</t>
  </si>
  <si>
    <t>PSV</t>
  </si>
  <si>
    <t>Práce a dodávky PSV</t>
  </si>
  <si>
    <t>762</t>
  </si>
  <si>
    <t>Konstrukce tesařské</t>
  </si>
  <si>
    <t>91</t>
  </si>
  <si>
    <t>762361332</t>
  </si>
  <si>
    <t>Konstrukční vrstva pod klempířské prvky pro oplechování horních ploch zdí a nadezdívek (atik) z vodovzdorné překližky šroubovaných do podkladu, tloušťky desky 21 mm</t>
  </si>
  <si>
    <t>-1020099254</t>
  </si>
  <si>
    <t>https://podminky.urs.cz/item/CS_URS_2025_02/762361332</t>
  </si>
  <si>
    <t>"schodiště"(5,1+3,0)*0,2</t>
  </si>
  <si>
    <t>"zazdívka v atice"(3,74+0,37+3,0)*0,4</t>
  </si>
  <si>
    <t>92</t>
  </si>
  <si>
    <t>762395000</t>
  </si>
  <si>
    <t>Spojovací prostředky krovů, bednění a laťování, nadstřešních konstrukcí svorníky, prkna, hřebíky, pásová ocel, vruty</t>
  </si>
  <si>
    <t>1376080833</t>
  </si>
  <si>
    <t>https://podminky.urs.cz/item/CS_URS_2025_02/762395000</t>
  </si>
  <si>
    <t>"překližka tl.21mm"4,464*0,021</t>
  </si>
  <si>
    <t>93</t>
  </si>
  <si>
    <t>762841812</t>
  </si>
  <si>
    <t>Demontáž podbíjení obkladů stropů a střech sklonu do 60° z hrubých prken tl. do 35 mm s omítkou</t>
  </si>
  <si>
    <t>-1372068310</t>
  </si>
  <si>
    <t>https://podminky.urs.cz/item/CS_URS_2025_02/762841812</t>
  </si>
  <si>
    <t>"podhled stříšky"1,4*5,3</t>
  </si>
  <si>
    <t>94</t>
  </si>
  <si>
    <t>998762111</t>
  </si>
  <si>
    <t>Přesun hmot pro konstrukce tesařské stanovený z hmotnosti přesunovaného materiálu vodorovná dopravní vzdálenost do 50 m s omezením mechanizace v objektech výšky do 6 m</t>
  </si>
  <si>
    <t>172773871</t>
  </si>
  <si>
    <t>https://podminky.urs.cz/item/CS_URS_2025_02/998762111</t>
  </si>
  <si>
    <t>763</t>
  </si>
  <si>
    <t>Konstrukce suché výstavby</t>
  </si>
  <si>
    <t>95</t>
  </si>
  <si>
    <t>763-01</t>
  </si>
  <si>
    <t>ŠETRNÁ DMTZ desek SDK podhledu pro vyzdění příčky v pásu šířky cca 1,2m a dl.5m +zpětné zapravení (vč.pomocného materiálu, úpravy roštu a SDK desek)-D+M</t>
  </si>
  <si>
    <t>1554409864</t>
  </si>
  <si>
    <t>96</t>
  </si>
  <si>
    <t>998763411</t>
  </si>
  <si>
    <t>Přesun hmot pro konstrukce montované z desek sádrokartonových, sádrovláknitých, cementovláknitých nebo cementových stanovený procentní sazbou (%) z ceny vodorovná dopravní vzdálenost do 50 m s omezením mechanizace v objektech výšky do 6 m</t>
  </si>
  <si>
    <t>%</t>
  </si>
  <si>
    <t>720512104</t>
  </si>
  <si>
    <t>https://podminky.urs.cz/item/CS_URS_2025_02/998763411</t>
  </si>
  <si>
    <t>764</t>
  </si>
  <si>
    <t>Konstrukce klempířské</t>
  </si>
  <si>
    <t>97</t>
  </si>
  <si>
    <t>764002841</t>
  </si>
  <si>
    <t>Demontáž klempířských konstrukcí oplechování horních ploch zdí a nadezdívek do suti</t>
  </si>
  <si>
    <t>-2032254044</t>
  </si>
  <si>
    <t>https://podminky.urs.cz/item/CS_URS_2025_02/764002841</t>
  </si>
  <si>
    <t>"stáv.oplechování"5,3+3</t>
  </si>
  <si>
    <t>98</t>
  </si>
  <si>
    <t>764004801</t>
  </si>
  <si>
    <t>Demontáž klempířských konstrukcí žlabu podokapního do suti</t>
  </si>
  <si>
    <t>776135945</t>
  </si>
  <si>
    <t>https://podminky.urs.cz/item/CS_URS_2025_02/764004801</t>
  </si>
  <si>
    <t>"stáv.stríška"5,3</t>
  </si>
  <si>
    <t>99</t>
  </si>
  <si>
    <t>764004861</t>
  </si>
  <si>
    <t>Demontáž klempířských konstrukcí svodu do suti</t>
  </si>
  <si>
    <t>886401568</t>
  </si>
  <si>
    <t>https://podminky.urs.cz/item/CS_URS_2025_02/764004861</t>
  </si>
  <si>
    <t>"stáv.svod"3,1</t>
  </si>
  <si>
    <t>100</t>
  </si>
  <si>
    <t>764004871</t>
  </si>
  <si>
    <t>Demontáž klempířských konstrukcí objímek svodu včetně upevnovacích prostředků ( trnů, hmoždinek apod.) do suti</t>
  </si>
  <si>
    <t>-316210229</t>
  </si>
  <si>
    <t>https://podminky.urs.cz/item/CS_URS_2025_02/764004871</t>
  </si>
  <si>
    <t>101</t>
  </si>
  <si>
    <t>764214604</t>
  </si>
  <si>
    <t>Oplechování horních ploch zdí a nadezdívek (atik) z pozinkovaného plechu s povrchovou úpravou mechanicky kotvené rš 330 mm</t>
  </si>
  <si>
    <t>2001957261</t>
  </si>
  <si>
    <t>https://podminky.urs.cz/item/CS_URS_2025_02/764214604</t>
  </si>
  <si>
    <t>"schodiště"5,1+3,0</t>
  </si>
  <si>
    <t>102</t>
  </si>
  <si>
    <t>764214607</t>
  </si>
  <si>
    <t>Oplechování horních ploch zdí a nadezdívek (atik) z pozinkovaného plechu s povrchovou úpravou mechanicky kotvené rš 670 mm</t>
  </si>
  <si>
    <t>1573601182</t>
  </si>
  <si>
    <t>https://podminky.urs.cz/item/CS_URS_2025_02/764214607</t>
  </si>
  <si>
    <t>"atika"</t>
  </si>
  <si>
    <t>"zazdívka v atice"(3,74+0,37+3,0)</t>
  </si>
  <si>
    <t>103</t>
  </si>
  <si>
    <t>998764111</t>
  </si>
  <si>
    <t>Přesun hmot pro konstrukce klempířské stanovený z hmotnosti přesunovaného materiálu vodorovná dopravní vzdálenost do 50 m s omezením mechanizace v objektech výšky do 6 m</t>
  </si>
  <si>
    <t>1860740171</t>
  </si>
  <si>
    <t>https://podminky.urs.cz/item/CS_URS_2025_02/998764111</t>
  </si>
  <si>
    <t>766</t>
  </si>
  <si>
    <t>Konstrukce truhlářské</t>
  </si>
  <si>
    <t>104</t>
  </si>
  <si>
    <t>7664122-01</t>
  </si>
  <si>
    <t>Montáž obložení stěn latěmi (hranolky) plochy přes 5 m2 modřínovými, šířky přes 60 do 80 mm (mezera 15mm)</t>
  </si>
  <si>
    <t>-248563916</t>
  </si>
  <si>
    <t>Poznámka k položce:_x000D_
vč.zpracování dílenské dokumentace (viz.VON)</t>
  </si>
  <si>
    <t>"opláštění schodiště"4,905*(5,2+3,0)-(0,9*1,8)</t>
  </si>
  <si>
    <t>105</t>
  </si>
  <si>
    <t>611911-01</t>
  </si>
  <si>
    <t>latě sibiřský modřín hoblované 24x72mm jakost s impreg.úpravou</t>
  </si>
  <si>
    <t>100828737</t>
  </si>
  <si>
    <t>38,601*1,15 'Přepočtené koeficientem množství</t>
  </si>
  <si>
    <t>106</t>
  </si>
  <si>
    <t>766416243</t>
  </si>
  <si>
    <t>Montáž obložení stěn panely obkladovými plochy přes 5 m2 z aglomerovaných desek, plochy přes 1,50 m2</t>
  </si>
  <si>
    <t>-1785171303</t>
  </si>
  <si>
    <t>https://podminky.urs.cz/item/CS_URS_2025_02/766416243</t>
  </si>
  <si>
    <t>"opláštění schodiště-z vnitřní strany"4,905*(5,05+2,85)-(0,9*1,8)</t>
  </si>
  <si>
    <t>107</t>
  </si>
  <si>
    <t>624320-01</t>
  </si>
  <si>
    <t>deska kompaktní laminátová  tl 6mm exteriérová (šedý odstín)</t>
  </si>
  <si>
    <t>118168737</t>
  </si>
  <si>
    <t>37,13*1,15 'Přepočtené koeficientem množství</t>
  </si>
  <si>
    <t>108</t>
  </si>
  <si>
    <t>766417211</t>
  </si>
  <si>
    <t>Montáž obložení stěn rošt podkladový</t>
  </si>
  <si>
    <t>1605252065</t>
  </si>
  <si>
    <t>https://podminky.urs.cz/item/CS_URS_2025_02/766417211</t>
  </si>
  <si>
    <t>"pro opláštění schodiště 2m/m2"38,601*2</t>
  </si>
  <si>
    <t>109</t>
  </si>
  <si>
    <t>60514114</t>
  </si>
  <si>
    <t>řezivo jehličnaté lať impregnovaná dl 4 m</t>
  </si>
  <si>
    <t>869479712</t>
  </si>
  <si>
    <t>77,202*0,00264 'Přepočtené koeficientem množství</t>
  </si>
  <si>
    <t>110</t>
  </si>
  <si>
    <t>766-H02</t>
  </si>
  <si>
    <t>Úprava kování stáv.dveří H02/P-změna otevírání dveří pro volný průchod z obou stran-D+M</t>
  </si>
  <si>
    <t>-1129632600</t>
  </si>
  <si>
    <t>111</t>
  </si>
  <si>
    <t>766-Z10</t>
  </si>
  <si>
    <t>Z10-DVEŘE VNITŘNÍ JEDNOKŘÍDLOVÉ 900/2000 MM, VČ.ZÁRUBNĚ, CELOPROSKLENÉ (NEPRŮHLEDNÉ - MLÉČNÉ SKLO 10 MM), BEZRÁMOVÉ, OCELOVÁ ZÁRUBEŇ,kování, syst.osazení-D+M(plný popis viz.výpis)</t>
  </si>
  <si>
    <t>ks</t>
  </si>
  <si>
    <t>1019803249</t>
  </si>
  <si>
    <t>Poznámka k položce:_x000D_
RAL 7016, KLIKA - KLIKA (NEREZ BROUŠENÝ)_x000D_
vč.zpracování dílenské dokumentace (viz.VON)</t>
  </si>
  <si>
    <t>112</t>
  </si>
  <si>
    <t>766-Z11</t>
  </si>
  <si>
    <t>Z10-INTEGROVANÉ DVEŘE 900/2000 S VLOŽENOU VÝPLNÍ - SIBIŘSKÝ MODŘÍN a soklu z plechu, VČ.RÁM.ZÁRUBNĚ,kování, syst.osazení-D+M(plný popis viz.výpis)</t>
  </si>
  <si>
    <t>-422098894</t>
  </si>
  <si>
    <t>Poznámka k položce:_x000D_
SVISLÉ PRKNO 24/72 MM, PŘÍRODNÍ ODSTÍN - IMPREGNAČNÍ NÁTĚR, PRAVÉ,PANIKOVÁ KLIKA VE SMĚRU ÚNIKU, KOVÁNÍ MAT.NEREZ KLIKA-KOULE, SAMOZAVÍRÁNÍ,PODLE MOŽNOSTI SIGNALIZACE OTEVŘENÍ OBSLUZE S VÝSTRAHOU_x000D_
vč.zpracování dílenské dokumentace (viz.VON)</t>
  </si>
  <si>
    <t>113</t>
  </si>
  <si>
    <t>998766211</t>
  </si>
  <si>
    <t>Přesun hmot pro konstrukce truhlářské stanovený procentní sazbou (%) z ceny vodorovná dopravní vzdálenost do 50 m s omezením mechanizace v objektech výšky do 6 m</t>
  </si>
  <si>
    <t>109353274</t>
  </si>
  <si>
    <t>https://podminky.urs.cz/item/CS_URS_2025_02/998766211</t>
  </si>
  <si>
    <t>767</t>
  </si>
  <si>
    <t>Konstrukce zámečnické</t>
  </si>
  <si>
    <t>114</t>
  </si>
  <si>
    <t>767-01</t>
  </si>
  <si>
    <t>Obklad soklu-perforovaný plech vč.kotvení-D+M (viz.pohledy)</t>
  </si>
  <si>
    <t>1399342912</t>
  </si>
  <si>
    <t>Poznámka k položce:_x000D_
např.Tahokov vč.prořezu_x000D_
vč.zpracování dílenské dokumentace (viz.VON)</t>
  </si>
  <si>
    <t>"viz.fasáda"0,35*(5,2+3,0)-0,35*0,9</t>
  </si>
  <si>
    <t>115</t>
  </si>
  <si>
    <t>767165111</t>
  </si>
  <si>
    <t>Montáž zábradlí madel šroubováním</t>
  </si>
  <si>
    <t>1571932977</t>
  </si>
  <si>
    <t>https://podminky.urs.cz/item/CS_URS_2025_02/767165111</t>
  </si>
  <si>
    <t>"madlo schodiště"2,8+1,2*2+2,65+2,8</t>
  </si>
  <si>
    <t>116</t>
  </si>
  <si>
    <t>553422-01</t>
  </si>
  <si>
    <t>schodišťové madlo na zeďvč.kotvení pozink.</t>
  </si>
  <si>
    <t>-2100966418</t>
  </si>
  <si>
    <t>117</t>
  </si>
  <si>
    <t>767223212</t>
  </si>
  <si>
    <t>Montáž zábradlí přímého v exteriéru na schodišti kotveného do ocelové konstrukce</t>
  </si>
  <si>
    <t>1413526060</t>
  </si>
  <si>
    <t>https://podminky.urs.cz/item/CS_URS_2025_02/767223212</t>
  </si>
  <si>
    <t>"zábradlí schodiště"2,8*2+0,6+1,75</t>
  </si>
  <si>
    <t>118</t>
  </si>
  <si>
    <t>553422-02</t>
  </si>
  <si>
    <t>zábradlí pozinkové s vertikální výplní schodišťové kotvení vrchní v 900mm</t>
  </si>
  <si>
    <t>478142850</t>
  </si>
  <si>
    <t>119</t>
  </si>
  <si>
    <t>767893816</t>
  </si>
  <si>
    <t>Demontáž stříšek nad venkovními vstupy z kovových profilů, výplň z plechu</t>
  </si>
  <si>
    <t>2018849588</t>
  </si>
  <si>
    <t>https://podminky.urs.cz/item/CS_URS_2025_02/767893816</t>
  </si>
  <si>
    <t>"stáv.stříška"5,3</t>
  </si>
  <si>
    <t>120</t>
  </si>
  <si>
    <t>767996701</t>
  </si>
  <si>
    <t>Demontáž ostatních zámečnických konstrukcí řezáním o hmotnosti jednotlivých dílů do 50 kg</t>
  </si>
  <si>
    <t>-427490000</t>
  </si>
  <si>
    <t>https://podminky.urs.cz/item/CS_URS_2025_02/767996701</t>
  </si>
  <si>
    <t>"kotvení stáv.stříšky (ostatní prvky stříšky)"100</t>
  </si>
  <si>
    <t>121</t>
  </si>
  <si>
    <t>767-oc.k-ce</t>
  </si>
  <si>
    <t>Oc.k-ce schodiště z Jeklů, UPE 180,kotevních ploten,pororoštů vč.kotvení,svárů,stavební výpomoci,žár.pozink-D+M</t>
  </si>
  <si>
    <t>-1412685164</t>
  </si>
  <si>
    <t xml:space="preserve">Poznámka k položce:_x000D_
vč.zpracování dílenské dokumentace (viz.VON)_x000D_
- předpoklad výkazu materiálu:_x000D_
J 100/100 ... 1.010 kg_x000D_
J 50/100 ... 232 kg_x000D_
kotevní plotny ... 23 kg_x000D_
UPE 180 ... 611 kg_x000D_
pomocný a další materiál ... 73 kg_x000D_
pororošty FeZn 30/2 (oka 33/11) ... cca 11 m2 = 410 kg_x000D_
Celkem hmoznost:2359kg+rezerva 10% =2600kg_x000D_
</t>
  </si>
  <si>
    <t>122</t>
  </si>
  <si>
    <t>998767211</t>
  </si>
  <si>
    <t>Přesun hmot pro zámečnické konstrukce stanovený procentní sazbou (%) z ceny vodorovná dopravní vzdálenost do 50 m s omezením mechanizace v objektech výšky do 6 m</t>
  </si>
  <si>
    <t>1350537207</t>
  </si>
  <si>
    <t>https://podminky.urs.cz/item/CS_URS_2025_02/998767211</t>
  </si>
  <si>
    <t>771</t>
  </si>
  <si>
    <t>Podlahy z dlaždic</t>
  </si>
  <si>
    <t>123</t>
  </si>
  <si>
    <t>771111011</t>
  </si>
  <si>
    <t>Příprava podkladu před provedením dlažby vysátí podlah</t>
  </si>
  <si>
    <t>111711950</t>
  </si>
  <si>
    <t>https://podminky.urs.cz/item/CS_URS_2025_02/771111011</t>
  </si>
  <si>
    <t>KS*0,06"ker.soklík"</t>
  </si>
  <si>
    <t>124</t>
  </si>
  <si>
    <t>771121011</t>
  </si>
  <si>
    <t>Příprava podkladu před provedením dlažby nátěr penetrační na podlahu</t>
  </si>
  <si>
    <t>184732989</t>
  </si>
  <si>
    <t>https://podminky.urs.cz/item/CS_URS_2025_02/771121011</t>
  </si>
  <si>
    <t>125</t>
  </si>
  <si>
    <t>771474111</t>
  </si>
  <si>
    <t>Montáž soklů z dlaždic keramických lepených cementovým flexibilním lepidlem rovných, výšky do 65 mm</t>
  </si>
  <si>
    <t>486600649</t>
  </si>
  <si>
    <t>https://podminky.urs.cz/item/CS_URS_2025_02/771474111</t>
  </si>
  <si>
    <t>"doplnění na nové příčce mezi 101 a 107 (dle stávajícího soklíku)"5,0*2-0,9*2</t>
  </si>
  <si>
    <t>126</t>
  </si>
  <si>
    <t>59761114</t>
  </si>
  <si>
    <t>dlažba keramická slinutá mrazuvzdorná R9/A povrch hladký/matný s jedním rozměrem přes 800 do 1200mm tl do 10mm přes 4 do 6ks/m2</t>
  </si>
  <si>
    <t>277906</t>
  </si>
  <si>
    <t>0,492*1,1 'Přepočtené koeficientem množství</t>
  </si>
  <si>
    <t>127</t>
  </si>
  <si>
    <t>771591115</t>
  </si>
  <si>
    <t>Podlahy - dokončovací práce spárování silikonem</t>
  </si>
  <si>
    <t>-921304778</t>
  </si>
  <si>
    <t>https://podminky.urs.cz/item/CS_URS_2025_02/771591115</t>
  </si>
  <si>
    <t>128</t>
  </si>
  <si>
    <t>771591184</t>
  </si>
  <si>
    <t>Podlahy - dokončovací práce pracnější řezání dlaždic keramických rovné</t>
  </si>
  <si>
    <t>-533346958</t>
  </si>
  <si>
    <t>https://podminky.urs.cz/item/CS_URS_2025_02/771591184</t>
  </si>
  <si>
    <t>129</t>
  </si>
  <si>
    <t>771592011</t>
  </si>
  <si>
    <t>Čištění vnitřních ploch po položení dlažby podlah nebo schodišť chemickými prostředky</t>
  </si>
  <si>
    <t>555741526</t>
  </si>
  <si>
    <t>https://podminky.urs.cz/item/CS_URS_2025_02/771592011</t>
  </si>
  <si>
    <t>130</t>
  </si>
  <si>
    <t>998771111</t>
  </si>
  <si>
    <t>Přesun hmot pro podlahy z dlaždic stanovený z hmotnosti přesunovaného materiálu vodorovná dopravní vzdálenost do 50 m s omezením mechanizace v objektech výšky do 6 m</t>
  </si>
  <si>
    <t>-564762189</t>
  </si>
  <si>
    <t>https://podminky.urs.cz/item/CS_URS_2025_02/998771111</t>
  </si>
  <si>
    <t>784</t>
  </si>
  <si>
    <t>Dokončovací práce - malby a tapety</t>
  </si>
  <si>
    <t>131</t>
  </si>
  <si>
    <t>784111001</t>
  </si>
  <si>
    <t>Oprášení (ometení) podkladu v místnostech výšky do 3,80 m</t>
  </si>
  <si>
    <t>-1646165808</t>
  </si>
  <si>
    <t>https://podminky.urs.cz/item/CS_URS_2025_02/784111001</t>
  </si>
  <si>
    <t>"dtto malby"138,75</t>
  </si>
  <si>
    <t>132</t>
  </si>
  <si>
    <t>784181121</t>
  </si>
  <si>
    <t>Penetrace podkladu jednonásobná hloubková akrylátová bezbarvá v místnostech výšky do 3,80 m</t>
  </si>
  <si>
    <t>-1982246652</t>
  </si>
  <si>
    <t>https://podminky.urs.cz/item/CS_URS_2025_02/784181121</t>
  </si>
  <si>
    <t>133</t>
  </si>
  <si>
    <t>784211101</t>
  </si>
  <si>
    <t>Malby z malířských směsí oděruvzdorných za mokra dvojnásobné, bílé za mokra oděruvzdorné výborně v místnostech výšky do 3,80 m</t>
  </si>
  <si>
    <t>-1132509967</t>
  </si>
  <si>
    <t>https://podminky.urs.cz/item/CS_URS_2025_02/784211101</t>
  </si>
  <si>
    <t>"malby"</t>
  </si>
  <si>
    <t>"podhledy 101,107"33,9+9,3</t>
  </si>
  <si>
    <t>"stěny po podhled"</t>
  </si>
  <si>
    <t>"101"2,6*(6,775*2+5*2)</t>
  </si>
  <si>
    <t>"102"2,6*(1,6*2+5*2)</t>
  </si>
  <si>
    <t>2025/OST/07-14 - D.1.4-Technika prostředí staveb</t>
  </si>
  <si>
    <t>Soupis:</t>
  </si>
  <si>
    <t>2025/OST/07-141 - D.1.4.1-Silnoproudé instalace vč.hromosvodu a uzemnění</t>
  </si>
  <si>
    <t>Ing.P.Tutch</t>
  </si>
  <si>
    <t>Nedílnou součástí výkazu výměr je projektová dokumentace zpracovaná firmou PROST 2000 v říjnu 2025.  Před započetím prací nutno odsouhlasit přesné umístění, typ, barevné řešení všech koncových prvků elektro (slaboproud, silnoproudu), vzduchotechniky, zdravotechniky s investorem a projektantem interiérového řešení.  V níže uvedené specifikaci zařízení jsou uvedené typy výrobků a zařízení pouze jako příklad určující minimální mez standardu výrobků. Tato specifikace materiálu byla vypracována na základě znalostí a podkladů známých v době jejího zhotovení. Je specifikací předběžnou a proto není konečným podkladem pro objednávky a dodávky. Ze strany projektanta není námitek v případě záměny výrobků, které jsou uvedeny v projektu za předpokladu, že budou dodrženy veškeré standardy a technické parametry, zejména hlučnost, výkon, váha a rozměry jsou hodnoty maximální. Záměně výrobků musí předcházet vzorkování a odsouhlasení od investora. Dále při záměně výrobků je nutno dořešit či prověřit veškeré vazby na navazující profese. Dokumentace tvoří jeden celek a je nutno, zvláště při stanovení ceny, se s ní komplexně seznámit. Tato dokumentace je dokumentací pro výběr dodavatele a nenahrazuje dokumentaci prováděcí a dodavatelskou. Při zpracování nabídky je nutné vycházet ze všech částí dokumentace (zadávací dokumenty, technické zprávy, výkresové dokumentace a specifikace materiálu).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celé zařízení bylo funkční a splňovalo všechny předpisy, které se na ně vztahují. Součástí ceny (zahrnuto v jednotkových cenách - pokud není uvedeno v samostaté položce) je mimo jiné: jiné materiály, montáž atd. neuvedené samostatně, ale které je nutné zahrnout do celkového rozsahu prací podle výkresů a praxe dodavatele, stavební přípomoce, požární zatěsnění prostupů potrubí při průchodu požárními úseky, montáž, demontáž a udržování montážního lešení s pracovními podlážkami včetně těch nad 2 m výšky, přesun hmot a suti, uložení suti na skládku vč. poplatku, doprava, zpevněné montážní plochy, veškeré pomocné nosné konstrukce, štítky pro řádné a trvalé značení komponent, závěsy, nátěry, materiály a práce nezbytné z důvodu koordinace s ostatními profesemi, speciální nářadí a nástroje, speciální opatření při provádění prací,  náklady související s výstavbou v zimním období, průběžný úklid staveniště a přilehlých komunikací, likvidace odpadů, dočasná dopravní omezení apod. a jakékoliv další prvky, zařízení, práce a pomocné materiály, neuvedené v tomto soupisu výkonů, které jsou ale nezbytně nutné k dodání, instalaci, dokončení a provozování díla které je provedeno řádně a je plně funkční a je v souladu s projektovou dokumentací a se zákony a předpisy platnými v České republice. Ve všech položkách jsou započítány náklady na dopravu. Pokud není u položky soupisu prací uvedena žádná cenová soustava, položka není zatříděna v žádné cenové soustavě (ÚRS nebo RTS). Veškeré náklady na výrobní dokumentaci, dokumentaci skutečného stavu, zařízení staveniště a pod. je součástí VON.</t>
  </si>
  <si>
    <t xml:space="preserve">    741 - Elektroinstalace - silnoproud</t>
  </si>
  <si>
    <t>741</t>
  </si>
  <si>
    <t>Elektroinstalace - silnoproud</t>
  </si>
  <si>
    <t>741-01</t>
  </si>
  <si>
    <t>Celkové náklady na uzemnění</t>
  </si>
  <si>
    <t>-1724841797</t>
  </si>
  <si>
    <t>741-02</t>
  </si>
  <si>
    <t>Celkové náklady na silnoproudé elektroinstalace</t>
  </si>
  <si>
    <t>1766014010</t>
  </si>
  <si>
    <t>741-03</t>
  </si>
  <si>
    <t>Celkové náklady na svítidla</t>
  </si>
  <si>
    <t>1613174097</t>
  </si>
  <si>
    <t>741810001</t>
  </si>
  <si>
    <t>Zkoušky a prohlídky elektrických rozvodů a zařízení celková prohlídka a vyhotovení revizní zprávy pro objem montážních prací do 100 tis. Kč</t>
  </si>
  <si>
    <t>1001987200</t>
  </si>
  <si>
    <t>https://podminky.urs.cz/item/CS_URS_2025_02/741810001</t>
  </si>
  <si>
    <t>998741211</t>
  </si>
  <si>
    <t>Přesun hmot pro silnoproud stanovený procentní sazbou (%) z ceny vodorovná dopravní vzdálenost do 50 m s omezením mechanizace v objektech výšky do 6 m</t>
  </si>
  <si>
    <t>290429923</t>
  </si>
  <si>
    <t>https://podminky.urs.cz/item/CS_URS_2025_02/998741211</t>
  </si>
  <si>
    <t>2025/OST/07-VON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</si>
  <si>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</si>
  <si>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</si>
  <si>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</si>
  <si>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</si>
  <si>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</si>
  <si>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</si>
  <si>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</si>
  <si>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</si>
  <si>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</si>
  <si>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</si>
  <si>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011503000</t>
  </si>
  <si>
    <t>Stavební průzkum</t>
  </si>
  <si>
    <t>1024</t>
  </si>
  <si>
    <t>1519879867</t>
  </si>
  <si>
    <t>https://podminky.urs.cz/item/CS_URS_2025_02/011503000</t>
  </si>
  <si>
    <t xml:space="preserve">Poznámka k položce:_x000D_
ověření stávajícíh k-cí, obhlídka stavby_x000D_
</t>
  </si>
  <si>
    <t>012002000</t>
  </si>
  <si>
    <t>Zeměměřičské práce</t>
  </si>
  <si>
    <t>709245954</t>
  </si>
  <si>
    <t>https://podminky.urs.cz/item/CS_URS_2025_02/012002000</t>
  </si>
  <si>
    <t>Poznámka k položce:_x000D_
Zahrnuje vytyčení hranic pozemků, výšková měření, určení průběhu nadzemního nebo podzemního stávajícího i plánovaného vedení, zaměření stávajícího objektu, měření profilů,jednání se správci apod.vč.zaměření skutečného stavu po výstavbě (protokol)</t>
  </si>
  <si>
    <t>0132440-01</t>
  </si>
  <si>
    <t>Dokumentace pro provádění stavby (dílenská dokumentace)</t>
  </si>
  <si>
    <t>-102681073</t>
  </si>
  <si>
    <t>Poznámka k položce:_x000D_
Zpracování dílenských dokumentací (výkresy výztuže, interiér,ocelové k-ce,zámečnické a truhlářské výrobky apod.)-dle smlouvy o dílo.</t>
  </si>
  <si>
    <t>013254000</t>
  </si>
  <si>
    <t>Dokumentace skutečného provedení stavby</t>
  </si>
  <si>
    <t>1141063617</t>
  </si>
  <si>
    <t>https://podminky.urs.cz/item/CS_URS_2025_02/013254000</t>
  </si>
  <si>
    <t>Poznámka k položce:_x000D_
Dokumentace skutečného provedení bude provedena podle následujících zásad:_x000D__x000D__x000D_
Do projektové dokumentace pro provedení stavby všech stavebních objektů a provozních souborů budou zřetelně vyznačeny všechny změny, k nimž došlo v průběhu zhotovení díla._x000D__x000D__x000D_
Ty části projektové dokumentace pro provedení stavby, u kterých nedošlo k žádným změnám, budou označeny nápisem """"beze změn""""._x000D__x000D__x000D_
Každý výkres dokumentace skutečného provedení stavby bude opatřen jménem a příjmením osoby, která změny zakreslila, jejím podpisem a razítkem zhotovitele._x000D__x000D__x000D_
U výkresů obsahujících změnu proti projektu pro provedení stavby bude přiložen i doklad, ze kterého bude vyplývat projednání změny s odpovědnou osobou objednatele a její souhlasné stanovisko._x000D__x000D__x000D_
Projektovou dokumentace skutečného provedení, se zakreslením změn, 2x v tištěné podobě, 1x v digitální podobě, která bude vytvořena ve formátu vektorové CAD grafiky DGN (BENTLEY MicroStation), DWG (AutoCAD Graphics Autodesk) a/nebo DXF (Data eXchange File). Textové části je možno vytvářet ve formátech RTF (Rich Text File) nebo DOC (Microsoft Word)._x000D__x000D__x000D_
_x000D__x000D__x000D_
DLE SMLOUVY O DÍLO  (vč.profesí)</t>
  </si>
  <si>
    <t>VRN3</t>
  </si>
  <si>
    <t>Zařízení staveniště</t>
  </si>
  <si>
    <t>030001000</t>
  </si>
  <si>
    <t>-226581705</t>
  </si>
  <si>
    <t>https://podminky.urs.cz/item/CS_URS_2025_02/030001000</t>
  </si>
  <si>
    <t>Poznámka k položce:_x000D_
Zařízení staveniště obsahuje náklady na:_x000D__x000D__x000D_
-předání a převzetí staveniště_x000D__x000D__x000D_
-terénní úpravy zařízení staveniště (jsou to např.náklady na hlavní terénní úpravy: přípravu základové roviny pro uložení mobilních buněk, terénní úpravy pro zřízení provizorních komunikací apod.)_x000D__x000D__x000D_
-náklady na stavení buňky (náklady na zřízení, demontáž a opotřebení nebo pronájem stavebních buněk, na kanceláře, stavební sklady, mobilní WC, umývárny, sprchy, apod. Náleží sem i případy, kdy jsou pro tyto účely přizpůsobeny stávající objekty.)_x000D__x000D__x000D_
-provizorní komunikace (jedná se o náklady související se zřízením provizorních silnic,chodníků,popř.jeřábových drah,zřízení provizorních lávek,můstků,schodišť,ramp apod. a to v jakémkoliv materiálovém provedení,přes jakékoliv konstrukce či překážky sloužících k vybavení staveniště.)_x000D__x000D_
-mechanizace staveniště_x000D__x000D__x000D_
-skládky na staveništi (náklady související se zřízením skládek na staveništi a jejich zrušením)_x000D__x000D__x000D_
-náklady na provoz a údržbu vybavení staveniště (úklid staveniště po dobu realizace díla a před protokolárním předáním a převzetím díla.Provádění denního hrubého úklidu, po skončení prací každé z etap, případně části provedení čistého úklidu mokrou cestou.Provedení opatření proti vnikání prachu, nečistot a nadměrného hluku souvisejícího se stavbou do okolí.)_x000D__x000D__x000D_
-energie pro zařízení staveniště (náklady na připojení zařízení staveniště na inženýrské sítě (elektro,voda,kanalizace, apod.) včetně elektroměrů, vodoměrů aj. a zřízení požadovaných odběrných míst, včetně nákladů na případné související výkopy. Zahrnuje i náklady na odebírané energie.)_x000D__x000D__x000D_
-oplocení staveniště_x000D__x000D__x000D_
-opatření na ochranu pozemků sousedících se staveništěm (náklady na případná opatření na ochranu sousedních pozemků proti poškození a znečištění.)_x000D__x000D_
-dopravní značení na staveništi (jedná se o dopravní značení na staveništi a v jeho bezprostředním okolí, včetně značení staveniště pro probíhající provoz investora nebo třetích osob. Zajištění dopravního značení k dopravním omezením, jejich údržba, přemísťování po dobu realizace díla a následné odstranění po předání díla.)_x000D__x000D__x000D_
-osvětlení staveniště (náklady na osvětlení jsou řešeny podle rozsahu a charakteru staveniště -vč.rozvodných skříní.)_x000D__x000D__x000D_
-informační tabule na staveništi (zohledňuje náklady na vyrobení a osazení informačních tabulí (označení) stavby -jejich údržba, přemísťování po dobu realizace díla a následné odstranění po předání díla. Řádné vyznačení obvodu staveniště informačními a výstražnými tabulkami.)_x000D__x000D__x000D_
-alarm, strážní služba staveniště (zabezpečení staveniště -např.technické opatření,strážní služba,zabezpečení přístupů ke skladům, apod.)_x000D__x000D_
-pronájem ploch (zábor veřejných prostranství a prostranství okolo stavby před zahájením stavby a jejich uvedení do původního stavu, vč.poplatku za pronájem ploch,projednání a zajištění případného zvláštního užívání komunikací a veřejných ploch včetně úhrady)_x000D__x000D__x000D_
-rozebrání, bourání a odvoz zařízení staveniště (postihuje náklady na rozebrání, bourání a odvoz veškerého zařízení staveniště,vč.přípojek energií a jejich odvoz, úklid ploch, na kterých bylo zařízení staveniště provozováno -jsou zde zahrnuty veškeré náklady této povahy mimo úpravu terénu do původního stavu)_x000D__x000D__x000D_
-úprava terénu po zrušení zařízení staveniště (jedná se o náklady za práce, jejichž smyslem je uvedení místa zařízení staveniště do původního stavu. Uvedení všech povrchů dotčených stavbou do původního stavu-komunikace,chodníky,zeleň,…)._x000D__x000D__x000D_
Rozsah je dán požadavky investora (viz.smlouva o dílo)._x000D_</t>
  </si>
  <si>
    <t>VRN4</t>
  </si>
  <si>
    <t>Inženýrská činnost</t>
  </si>
  <si>
    <t>0414030-01</t>
  </si>
  <si>
    <t>BOZP na staveništi vč.koordinátora</t>
  </si>
  <si>
    <t>258743257</t>
  </si>
  <si>
    <t>https://podminky.urs.cz/item/CS_URS_2025_02/0414030-01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</si>
  <si>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řád), vč.příslušného značení uvnitř budov i na venkovních plochách._x000D__x000D__x000D_
Účelem BOZP je zajistit bezpečnost práce a ochranu zdraví na staveništi, eliminovat rizika ohrožení zdraví a majetku, zajistit ochranu životního prostředí a předejít vzniku mimořádných událostí. _x000D__x000D__x000D_
Předpokládá se jmenování koordinátora BOZP na staveništi, určeného zadavatelem stavby k provádění stanovených činností při realizaci stavby._x000D__x000D__x000D_
Budou stanoveny provozní předpisy, podmínky pro dopravu._x000D__x000D__x000D_
Bude stanoveno vymezení činnosti, rozsah prací a stanovení odpovědnosti v BOZP, rizika provádění stavby._x000D__x000D_
_x000D__x000D_
Zajištění a zabezpečení BOZP - dodržení podmínek plánu BOZP na staveništi, technické a ochranné konstrukce a zařízení dle požadavků koordinátora BOZP (práce ve výškách), tak aby byla zajištěna bezpečná zdraví neohrožující práce po celou dobu rekonstrukce.(ochranné konstrukce, záchytné systémy, dočasná lešení, zábradlí ochranné sítě a konstrukce, technické vybavení, technické vybavení,, ochranné vybavení, dočasné ochranné konstrukce ve výškách)._x000D__x000D_
Dodržení podmínek BOZP při práci ve výškách (dočasná lešení, zábradlí, ochranné sítě a konstrukce, technické vybavení, ochranné vybavení, dočasné ochranné konstrukce ve výškách, zajištění nebezpečných prostorů, stálý dozor při bouracích pracích, OOPP proti pádu z výšky, práce ve výtahové šachtě), atd._x000D__x000D__x000D_
plný popis viz.SoD</t>
  </si>
  <si>
    <t>045002000</t>
  </si>
  <si>
    <t>Kompletační a koordinační činnost</t>
  </si>
  <si>
    <t>1983831407</t>
  </si>
  <si>
    <t>https://podminky.urs.cz/item/CS_URS_2025_02/045002000</t>
  </si>
  <si>
    <t>Poznámka k položce:_x000D_
Jedná se o zajišťování:_x000D__x000D__x000D_
* činností souvisejících se zakázkou-tj.účastí všech zainteresovaných osob ve všech fázích přípravy,realizace i dokončení zakázky,komplexního vyzkoušení a měření, odstranění vad díla podléhajících záruční lhůtě._x000D__x000D__x000D_
* poradenství (technická pomoc,aj.)_x000D__x000D__x000D_
* zpracování technologických postupů prováděných prací*podkladů (výkresů,rozpočtů,posudků,zkoušek,protokolů apod.)včetně zakreslování změn do výkresů, ke kterým došlo v průběhu výstavby._x000D__x000D__x000D_
* účasti zástupců zainteresovaných stran na jednáních,zkouškách,odevzdávání a přebírání konstrukcí,objektů a celků._x000D__x000D__x000D_
* kontroly činností na staveništi,výše uvedených činností i souvisejících správních činností._x000D__x000D__x000D_
*vypracování provozních řádů, návodů na provoz a údržbu,uživatelská dokumentace (návod k použití)_x000D__x000D_
*zpracování podrobné fotodokumentace v průběhu provádění stavby (zejména před zakrytím instalovaných konstrukcí a prvků instalací)_x000D__x000D_
*předložení výsledku hygienického rozboru vody dle požadavků KHS_x000D__x000D__x000D_
Předání záručních listů, popř. návodů k obsluze v českém jazyce._x000D__x000D__x000D_
Zajištění a předání atestů a dokladů o požadovaných vlastnostech výrobků k předání předmětu veřejné zakázky ( vč.případných prohlášení o shodě dle zákona č. 22/1997 Sb. O technických požadavcích na výrobky)._x000D__x000D__x000D_
Zajištění a provedení všech nutných zkoušek dle norem ČSN případně jiných norem, revizí (vč.revizí a zkoušek pro profese:EL,VZT,ÚT,ZTI,MaR,přípojky,apod.) vztahujících se k prováděnému předmětu veřejné zakázky, vč. pořízení protokolů (např.odtrhové zkoušky,výtažné,únosnost podloží,apod.)._x000D__x000D__x000D_
Oznámení zahájení stavebních prací správcům sítí před zahájením prací v souladu s projektovou dokumentací, platnými rozhodnutími a vyjádřeními._x000D__x000D__x000D_
Předložení dokladů o nezávadném zneškodňování odpadu._x000D__x000D__x000D_
_x000D__x000D__x000D_
ROZSAH JE DÁN SMLUVNÍMI PODMÍNKAMI._x000D_</t>
  </si>
  <si>
    <t>VRN7</t>
  </si>
  <si>
    <t>Provozní vlivy</t>
  </si>
  <si>
    <t>071103000</t>
  </si>
  <si>
    <t>Provoz investora</t>
  </si>
  <si>
    <t>1499136250</t>
  </si>
  <si>
    <t>https://podminky.urs.cz/item/CS_URS_2025_02/071103000</t>
  </si>
  <si>
    <t xml:space="preserve">Poznámka k položce:_x000D_
Náklady na ztížené provádění stavebních prací v důsledku stávajícíh objektů na staveništi nebo v případech nepřerušeného provozu v objektech v nichž se stavební práce provádí. Náklady na provizorní oddělení stavebních prací od provozu objektu.	Náklady na několikanásobný úklid a stěhování zařízení v průběhu výstavby._x000D_
Ochrana stávajících konstrukcí, podlah a povrchů (např.střešní k-ce, fasáda, chodníky, technologie apod.)._x000D_
Popis rozsahu viz.: TZ a koordinační situace_x000D_
</t>
  </si>
  <si>
    <t>VRN9</t>
  </si>
  <si>
    <t>Ostatní náklady</t>
  </si>
  <si>
    <t>091002-01</t>
  </si>
  <si>
    <t>Nakládání s odpady</t>
  </si>
  <si>
    <t>-634547551</t>
  </si>
  <si>
    <t>Poznámka k položce:_x000D_
Likvidace, odvoz a uložení odpadů ze stavby (obaly materiálů, ztratné-prořez) na skládku v souladu s ustanoveními zákona č. 185/2001 Sb., o odpadech, protokol o uložení.</t>
  </si>
  <si>
    <t>SEZNAM FIGUR</t>
  </si>
  <si>
    <t>Výměra</t>
  </si>
  <si>
    <t>Použití figury:</t>
  </si>
  <si>
    <t>Montáž soklů z dlaždic keramických rovných lepených cementovým flexibilním lepidlem v do 65 mm</t>
  </si>
  <si>
    <t>Začištění omítek kolem oken, dveří, podlah nebo obkladů</t>
  </si>
  <si>
    <t>Vysátí podkladu před pokládkou dlažby</t>
  </si>
  <si>
    <t>Nátěr penetrační na podlahu</t>
  </si>
  <si>
    <t>Podlahy spárování silikonem</t>
  </si>
  <si>
    <t>Pracnější řezání podlah z dlaždic keramických rovné</t>
  </si>
  <si>
    <t>Čištění vnitřních ploch podlah nebo schodišť po položení dlažby chemickými prostředky</t>
  </si>
  <si>
    <t>trávník nový</t>
  </si>
  <si>
    <t>Založení parkového trávníku výsevem pl do 1000 m2 v rovině a ve svahu do 1:5</t>
  </si>
  <si>
    <t>Obdělání půdy rytím starého trávníku v rovině a svahu do 1:5</t>
  </si>
  <si>
    <t>Ošetření trávníku shrabáním v rovině a svahu do 1:5</t>
  </si>
  <si>
    <t>Uválcování trávníku v rovině a svahu do 1:5</t>
  </si>
  <si>
    <t>Vyhrabání trávníku souvislé pl do 1000 m2 v rovině a svahu do 1:5</t>
  </si>
  <si>
    <t>Kladení zámkové dlažby komunikací pro pěší ručně tl 60 mm skupiny A pl do 50 m2</t>
  </si>
  <si>
    <t>Rozprostření ornice tl vrstvy do 200 mm v rovině nebo ve svahu do 1:5 ručně</t>
  </si>
  <si>
    <t>Podklad nebo podsyp ze štěrkopísku ŠP plochy do 100 m2 tl 150 mm</t>
  </si>
  <si>
    <t>Okapový chodník z kačírku tl 100 mm s udusáním</t>
  </si>
  <si>
    <t>Vodorovné přemístění přes 20 do 50 m výkopku/sypaniny z horniny třídy těžitelnosti I skupiny 1 až 3</t>
  </si>
  <si>
    <t>Vodorovné přemístění přes 9 000 do 10000 m výkopku/sypaniny z horniny třídy těžitelnosti I skupiny 1 až 3</t>
  </si>
  <si>
    <t>Příplatek k vodorovnému přemístění výkopku/sypaniny z horniny třídy těžitelnosti I skupiny 1 až 3 ZKD 1000 m přes 10000 m</t>
  </si>
  <si>
    <t>Geotextilie pro ochranu, separaci a filtraci netkaná měrná hm přes 200 do 300 g/m2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</si>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</sst>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4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0" fontId="44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311272121" TargetMode="External"/><Relationship Id="rId21" Type="http://schemas.openxmlformats.org/officeDocument/2006/relationships/hyperlink" Target="https://podminky.urs.cz/item/CS_URS_2025_02/274313611" TargetMode="External"/><Relationship Id="rId42" Type="http://schemas.openxmlformats.org/officeDocument/2006/relationships/hyperlink" Target="https://podminky.urs.cz/item/CS_URS_2025_02/619996147" TargetMode="External"/><Relationship Id="rId47" Type="http://schemas.openxmlformats.org/officeDocument/2006/relationships/hyperlink" Target="https://podminky.urs.cz/item/CS_URS_2025_02/622211012" TargetMode="External"/><Relationship Id="rId63" Type="http://schemas.openxmlformats.org/officeDocument/2006/relationships/hyperlink" Target="https://podminky.urs.cz/item/CS_URS_2025_02/949101111" TargetMode="External"/><Relationship Id="rId68" Type="http://schemas.openxmlformats.org/officeDocument/2006/relationships/hyperlink" Target="https://podminky.urs.cz/item/CS_URS_2025_02/953993321" TargetMode="External"/><Relationship Id="rId84" Type="http://schemas.openxmlformats.org/officeDocument/2006/relationships/hyperlink" Target="https://podminky.urs.cz/item/CS_URS_2025_02/764004801" TargetMode="External"/><Relationship Id="rId89" Type="http://schemas.openxmlformats.org/officeDocument/2006/relationships/hyperlink" Target="https://podminky.urs.cz/item/CS_URS_2025_02/998764111" TargetMode="External"/><Relationship Id="rId7" Type="http://schemas.openxmlformats.org/officeDocument/2006/relationships/hyperlink" Target="https://podminky.urs.cz/item/CS_URS_2025_02/162251102" TargetMode="External"/><Relationship Id="rId71" Type="http://schemas.openxmlformats.org/officeDocument/2006/relationships/hyperlink" Target="https://podminky.urs.cz/item/CS_URS_2025_02/977211113" TargetMode="External"/><Relationship Id="rId92" Type="http://schemas.openxmlformats.org/officeDocument/2006/relationships/hyperlink" Target="https://podminky.urs.cz/item/CS_URS_2025_02/998766211" TargetMode="External"/><Relationship Id="rId2" Type="http://schemas.openxmlformats.org/officeDocument/2006/relationships/hyperlink" Target="https://podminky.urs.cz/item/CS_URS_2025_02/119003132" TargetMode="External"/><Relationship Id="rId16" Type="http://schemas.openxmlformats.org/officeDocument/2006/relationships/hyperlink" Target="https://podminky.urs.cz/item/CS_URS_2025_02/181411131" TargetMode="External"/><Relationship Id="rId29" Type="http://schemas.openxmlformats.org/officeDocument/2006/relationships/hyperlink" Target="https://podminky.urs.cz/item/CS_URS_2025_02/342291112" TargetMode="External"/><Relationship Id="rId107" Type="http://schemas.openxmlformats.org/officeDocument/2006/relationships/hyperlink" Target="https://podminky.urs.cz/item/CS_URS_2025_02/784211101" TargetMode="External"/><Relationship Id="rId11" Type="http://schemas.openxmlformats.org/officeDocument/2006/relationships/hyperlink" Target="https://podminky.urs.cz/item/CS_URS_2025_02/171201231" TargetMode="External"/><Relationship Id="rId24" Type="http://schemas.openxmlformats.org/officeDocument/2006/relationships/hyperlink" Target="https://podminky.urs.cz/item/CS_URS_2025_02/274351122" TargetMode="External"/><Relationship Id="rId32" Type="http://schemas.openxmlformats.org/officeDocument/2006/relationships/hyperlink" Target="https://podminky.urs.cz/item/CS_URS_2025_02/451573111" TargetMode="External"/><Relationship Id="rId37" Type="http://schemas.openxmlformats.org/officeDocument/2006/relationships/hyperlink" Target="https://podminky.urs.cz/item/CS_URS_2025_02/612321131" TargetMode="External"/><Relationship Id="rId40" Type="http://schemas.openxmlformats.org/officeDocument/2006/relationships/hyperlink" Target="https://podminky.urs.cz/item/CS_URS_2025_02/619995001" TargetMode="External"/><Relationship Id="rId45" Type="http://schemas.openxmlformats.org/officeDocument/2006/relationships/hyperlink" Target="https://podminky.urs.cz/item/CS_URS_2025_02/622142001" TargetMode="External"/><Relationship Id="rId53" Type="http://schemas.openxmlformats.org/officeDocument/2006/relationships/hyperlink" Target="https://podminky.urs.cz/item/CS_URS_2025_02/634112126" TargetMode="External"/><Relationship Id="rId58" Type="http://schemas.openxmlformats.org/officeDocument/2006/relationships/hyperlink" Target="https://podminky.urs.cz/item/CS_URS_2025_02/919726122" TargetMode="External"/><Relationship Id="rId66" Type="http://schemas.openxmlformats.org/officeDocument/2006/relationships/hyperlink" Target="https://podminky.urs.cz/item/CS_URS_2025_02/952901221" TargetMode="External"/><Relationship Id="rId74" Type="http://schemas.openxmlformats.org/officeDocument/2006/relationships/hyperlink" Target="https://podminky.urs.cz/item/CS_URS_2025_02/997013501" TargetMode="External"/><Relationship Id="rId79" Type="http://schemas.openxmlformats.org/officeDocument/2006/relationships/hyperlink" Target="https://podminky.urs.cz/item/CS_URS_2025_02/762395000" TargetMode="External"/><Relationship Id="rId87" Type="http://schemas.openxmlformats.org/officeDocument/2006/relationships/hyperlink" Target="https://podminky.urs.cz/item/CS_URS_2025_02/764214604" TargetMode="External"/><Relationship Id="rId102" Type="http://schemas.openxmlformats.org/officeDocument/2006/relationships/hyperlink" Target="https://podminky.urs.cz/item/CS_URS_2025_02/771591184" TargetMode="External"/><Relationship Id="rId5" Type="http://schemas.openxmlformats.org/officeDocument/2006/relationships/hyperlink" Target="https://podminky.urs.cz/item/CS_URS_2025_02/132251252" TargetMode="External"/><Relationship Id="rId61" Type="http://schemas.openxmlformats.org/officeDocument/2006/relationships/hyperlink" Target="https://podminky.urs.cz/item/CS_URS_2025_02/935932626" TargetMode="External"/><Relationship Id="rId82" Type="http://schemas.openxmlformats.org/officeDocument/2006/relationships/hyperlink" Target="https://podminky.urs.cz/item/CS_URS_2025_02/998763411" TargetMode="External"/><Relationship Id="rId90" Type="http://schemas.openxmlformats.org/officeDocument/2006/relationships/hyperlink" Target="https://podminky.urs.cz/item/CS_URS_2025_02/766416243" TargetMode="External"/><Relationship Id="rId95" Type="http://schemas.openxmlformats.org/officeDocument/2006/relationships/hyperlink" Target="https://podminky.urs.cz/item/CS_URS_2025_02/767893816" TargetMode="External"/><Relationship Id="rId19" Type="http://schemas.openxmlformats.org/officeDocument/2006/relationships/hyperlink" Target="https://podminky.urs.cz/item/CS_URS_2025_02/185803211" TargetMode="External"/><Relationship Id="rId14" Type="http://schemas.openxmlformats.org/officeDocument/2006/relationships/hyperlink" Target="https://podminky.urs.cz/item/CS_URS_2025_02/175111101" TargetMode="External"/><Relationship Id="rId22" Type="http://schemas.openxmlformats.org/officeDocument/2006/relationships/hyperlink" Target="https://podminky.urs.cz/item/CS_URS_2025_02/274321511" TargetMode="External"/><Relationship Id="rId27" Type="http://schemas.openxmlformats.org/officeDocument/2006/relationships/hyperlink" Target="https://podminky.urs.cz/item/CS_URS_2025_02/317142432" TargetMode="External"/><Relationship Id="rId30" Type="http://schemas.openxmlformats.org/officeDocument/2006/relationships/hyperlink" Target="https://podminky.urs.cz/item/CS_URS_2025_02/342291121" TargetMode="External"/><Relationship Id="rId35" Type="http://schemas.openxmlformats.org/officeDocument/2006/relationships/hyperlink" Target="https://podminky.urs.cz/item/CS_URS_2025_02/612131121" TargetMode="External"/><Relationship Id="rId43" Type="http://schemas.openxmlformats.org/officeDocument/2006/relationships/hyperlink" Target="https://podminky.urs.cz/item/CS_URS_2025_02/622135001" TargetMode="External"/><Relationship Id="rId48" Type="http://schemas.openxmlformats.org/officeDocument/2006/relationships/hyperlink" Target="https://podminky.urs.cz/item/CS_URS_2025_02/622212051" TargetMode="External"/><Relationship Id="rId56" Type="http://schemas.openxmlformats.org/officeDocument/2006/relationships/hyperlink" Target="https://podminky.urs.cz/item/CS_URS_2025_02/899722111" TargetMode="External"/><Relationship Id="rId64" Type="http://schemas.openxmlformats.org/officeDocument/2006/relationships/hyperlink" Target="https://podminky.urs.cz/item/CS_URS_2025_02/949101112" TargetMode="External"/><Relationship Id="rId69" Type="http://schemas.openxmlformats.org/officeDocument/2006/relationships/hyperlink" Target="https://podminky.urs.cz/item/CS_URS_2025_02/971042651" TargetMode="External"/><Relationship Id="rId77" Type="http://schemas.openxmlformats.org/officeDocument/2006/relationships/hyperlink" Target="https://podminky.urs.cz/item/CS_URS_2025_02/998011008" TargetMode="External"/><Relationship Id="rId100" Type="http://schemas.openxmlformats.org/officeDocument/2006/relationships/hyperlink" Target="https://podminky.urs.cz/item/CS_URS_2025_02/771474111" TargetMode="External"/><Relationship Id="rId105" Type="http://schemas.openxmlformats.org/officeDocument/2006/relationships/hyperlink" Target="https://podminky.urs.cz/item/CS_URS_2025_02/784111001" TargetMode="External"/><Relationship Id="rId8" Type="http://schemas.openxmlformats.org/officeDocument/2006/relationships/hyperlink" Target="https://podminky.urs.cz/item/CS_URS_2025_02/162751117" TargetMode="External"/><Relationship Id="rId51" Type="http://schemas.openxmlformats.org/officeDocument/2006/relationships/hyperlink" Target="https://podminky.urs.cz/item/CS_URS_2025_02/629991001" TargetMode="External"/><Relationship Id="rId72" Type="http://schemas.openxmlformats.org/officeDocument/2006/relationships/hyperlink" Target="https://podminky.urs.cz/item/CS_URS_2025_02/977311112" TargetMode="External"/><Relationship Id="rId80" Type="http://schemas.openxmlformats.org/officeDocument/2006/relationships/hyperlink" Target="https://podminky.urs.cz/item/CS_URS_2025_02/762841812" TargetMode="External"/><Relationship Id="rId85" Type="http://schemas.openxmlformats.org/officeDocument/2006/relationships/hyperlink" Target="https://podminky.urs.cz/item/CS_URS_2025_02/764004861" TargetMode="External"/><Relationship Id="rId93" Type="http://schemas.openxmlformats.org/officeDocument/2006/relationships/hyperlink" Target="https://podminky.urs.cz/item/CS_URS_2025_02/767165111" TargetMode="External"/><Relationship Id="rId98" Type="http://schemas.openxmlformats.org/officeDocument/2006/relationships/hyperlink" Target="https://podminky.urs.cz/item/CS_URS_2025_02/771111011" TargetMode="External"/><Relationship Id="rId3" Type="http://schemas.openxmlformats.org/officeDocument/2006/relationships/hyperlink" Target="https://podminky.urs.cz/item/CS_URS_2025_02/121151103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183403141" TargetMode="External"/><Relationship Id="rId25" Type="http://schemas.openxmlformats.org/officeDocument/2006/relationships/hyperlink" Target="https://podminky.urs.cz/item/CS_URS_2025_02/274361821" TargetMode="External"/><Relationship Id="rId33" Type="http://schemas.openxmlformats.org/officeDocument/2006/relationships/hyperlink" Target="https://podminky.urs.cz/item/CS_URS_2025_02/564251011" TargetMode="External"/><Relationship Id="rId38" Type="http://schemas.openxmlformats.org/officeDocument/2006/relationships/hyperlink" Target="https://podminky.urs.cz/item/CS_URS_2025_02/619991001" TargetMode="External"/><Relationship Id="rId46" Type="http://schemas.openxmlformats.org/officeDocument/2006/relationships/hyperlink" Target="https://podminky.urs.cz/item/CS_URS_2025_02/622151031" TargetMode="External"/><Relationship Id="rId59" Type="http://schemas.openxmlformats.org/officeDocument/2006/relationships/hyperlink" Target="https://podminky.urs.cz/item/CS_URS_2025_02/935932117" TargetMode="External"/><Relationship Id="rId67" Type="http://schemas.openxmlformats.org/officeDocument/2006/relationships/hyperlink" Target="https://podminky.urs.cz/item/CS_URS_2025_02/953331112" TargetMode="External"/><Relationship Id="rId103" Type="http://schemas.openxmlformats.org/officeDocument/2006/relationships/hyperlink" Target="https://podminky.urs.cz/item/CS_URS_2025_02/771592011" TargetMode="External"/><Relationship Id="rId108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2/185811211" TargetMode="External"/><Relationship Id="rId41" Type="http://schemas.openxmlformats.org/officeDocument/2006/relationships/hyperlink" Target="https://podminky.urs.cz/item/CS_URS_2025_02/619996117" TargetMode="External"/><Relationship Id="rId54" Type="http://schemas.openxmlformats.org/officeDocument/2006/relationships/hyperlink" Target="https://podminky.urs.cz/item/CS_URS_2025_02/637121111" TargetMode="External"/><Relationship Id="rId62" Type="http://schemas.openxmlformats.org/officeDocument/2006/relationships/hyperlink" Target="https://podminky.urs.cz/item/CS_URS_2025_02/935932632" TargetMode="External"/><Relationship Id="rId70" Type="http://schemas.openxmlformats.org/officeDocument/2006/relationships/hyperlink" Target="https://podminky.urs.cz/item/CS_URS_2025_02/974042554" TargetMode="External"/><Relationship Id="rId75" Type="http://schemas.openxmlformats.org/officeDocument/2006/relationships/hyperlink" Target="https://podminky.urs.cz/item/CS_URS_2025_02/997013509" TargetMode="External"/><Relationship Id="rId83" Type="http://schemas.openxmlformats.org/officeDocument/2006/relationships/hyperlink" Target="https://podminky.urs.cz/item/CS_URS_2025_02/764002841" TargetMode="External"/><Relationship Id="rId88" Type="http://schemas.openxmlformats.org/officeDocument/2006/relationships/hyperlink" Target="https://podminky.urs.cz/item/CS_URS_2025_02/764214607" TargetMode="External"/><Relationship Id="rId91" Type="http://schemas.openxmlformats.org/officeDocument/2006/relationships/hyperlink" Target="https://podminky.urs.cz/item/CS_URS_2025_02/766417211" TargetMode="External"/><Relationship Id="rId96" Type="http://schemas.openxmlformats.org/officeDocument/2006/relationships/hyperlink" Target="https://podminky.urs.cz/item/CS_URS_2025_02/767996701" TargetMode="External"/><Relationship Id="rId1" Type="http://schemas.openxmlformats.org/officeDocument/2006/relationships/hyperlink" Target="https://podminky.urs.cz/item/CS_URS_2025_02/119003131" TargetMode="External"/><Relationship Id="rId6" Type="http://schemas.openxmlformats.org/officeDocument/2006/relationships/hyperlink" Target="https://podminky.urs.cz/item/CS_URS_2025_02/139001101" TargetMode="External"/><Relationship Id="rId15" Type="http://schemas.openxmlformats.org/officeDocument/2006/relationships/hyperlink" Target="https://podminky.urs.cz/item/CS_URS_2025_02/181311103" TargetMode="External"/><Relationship Id="rId23" Type="http://schemas.openxmlformats.org/officeDocument/2006/relationships/hyperlink" Target="https://podminky.urs.cz/item/CS_URS_2025_02/274351121" TargetMode="External"/><Relationship Id="rId28" Type="http://schemas.openxmlformats.org/officeDocument/2006/relationships/hyperlink" Target="https://podminky.urs.cz/item/CS_URS_2025_02/342272235" TargetMode="External"/><Relationship Id="rId36" Type="http://schemas.openxmlformats.org/officeDocument/2006/relationships/hyperlink" Target="https://podminky.urs.cz/item/CS_URS_2025_02/612142001" TargetMode="External"/><Relationship Id="rId49" Type="http://schemas.openxmlformats.org/officeDocument/2006/relationships/hyperlink" Target="https://podminky.urs.cz/item/CS_URS_2025_02/622251101" TargetMode="External"/><Relationship Id="rId57" Type="http://schemas.openxmlformats.org/officeDocument/2006/relationships/hyperlink" Target="https://podminky.urs.cz/item/CS_URS_2025_02/916231213" TargetMode="External"/><Relationship Id="rId106" Type="http://schemas.openxmlformats.org/officeDocument/2006/relationships/hyperlink" Target="https://podminky.urs.cz/item/CS_URS_2025_02/784181121" TargetMode="External"/><Relationship Id="rId10" Type="http://schemas.openxmlformats.org/officeDocument/2006/relationships/hyperlink" Target="https://podminky.urs.cz/item/CS_URS_2025_02/171152501" TargetMode="External"/><Relationship Id="rId31" Type="http://schemas.openxmlformats.org/officeDocument/2006/relationships/hyperlink" Target="https://podminky.urs.cz/item/CS_URS_2025_02/346971122" TargetMode="External"/><Relationship Id="rId44" Type="http://schemas.openxmlformats.org/officeDocument/2006/relationships/hyperlink" Target="https://podminky.urs.cz/item/CS_URS_2025_02/622135090" TargetMode="External"/><Relationship Id="rId52" Type="http://schemas.openxmlformats.org/officeDocument/2006/relationships/hyperlink" Target="https://podminky.urs.cz/item/CS_URS_2025_02/629991011" TargetMode="External"/><Relationship Id="rId60" Type="http://schemas.openxmlformats.org/officeDocument/2006/relationships/hyperlink" Target="https://podminky.urs.cz/item/CS_URS_2025_02/935932611" TargetMode="External"/><Relationship Id="rId65" Type="http://schemas.openxmlformats.org/officeDocument/2006/relationships/hyperlink" Target="https://podminky.urs.cz/item/CS_URS_2025_02/952901111" TargetMode="External"/><Relationship Id="rId73" Type="http://schemas.openxmlformats.org/officeDocument/2006/relationships/hyperlink" Target="https://podminky.urs.cz/item/CS_URS_2025_02/997013151" TargetMode="External"/><Relationship Id="rId78" Type="http://schemas.openxmlformats.org/officeDocument/2006/relationships/hyperlink" Target="https://podminky.urs.cz/item/CS_URS_2025_02/762361332" TargetMode="External"/><Relationship Id="rId81" Type="http://schemas.openxmlformats.org/officeDocument/2006/relationships/hyperlink" Target="https://podminky.urs.cz/item/CS_URS_2025_02/998762111" TargetMode="External"/><Relationship Id="rId86" Type="http://schemas.openxmlformats.org/officeDocument/2006/relationships/hyperlink" Target="https://podminky.urs.cz/item/CS_URS_2025_02/764004871" TargetMode="External"/><Relationship Id="rId94" Type="http://schemas.openxmlformats.org/officeDocument/2006/relationships/hyperlink" Target="https://podminky.urs.cz/item/CS_URS_2025_02/767223212" TargetMode="External"/><Relationship Id="rId99" Type="http://schemas.openxmlformats.org/officeDocument/2006/relationships/hyperlink" Target="https://podminky.urs.cz/item/CS_URS_2025_02/771121011" TargetMode="External"/><Relationship Id="rId101" Type="http://schemas.openxmlformats.org/officeDocument/2006/relationships/hyperlink" Target="https://podminky.urs.cz/item/CS_URS_2025_02/771591115" TargetMode="External"/><Relationship Id="rId4" Type="http://schemas.openxmlformats.org/officeDocument/2006/relationships/hyperlink" Target="https://podminky.urs.cz/item/CS_URS_2025_02/132212131" TargetMode="External"/><Relationship Id="rId9" Type="http://schemas.openxmlformats.org/officeDocument/2006/relationships/hyperlink" Target="https://podminky.urs.cz/item/CS_URS_2025_02/162751119" TargetMode="External"/><Relationship Id="rId13" Type="http://schemas.openxmlformats.org/officeDocument/2006/relationships/hyperlink" Target="https://podminky.urs.cz/item/CS_URS_2025_02/174151101" TargetMode="External"/><Relationship Id="rId18" Type="http://schemas.openxmlformats.org/officeDocument/2006/relationships/hyperlink" Target="https://podminky.urs.cz/item/CS_URS_2025_02/185803111" TargetMode="External"/><Relationship Id="rId39" Type="http://schemas.openxmlformats.org/officeDocument/2006/relationships/hyperlink" Target="https://podminky.urs.cz/item/CS_URS_2025_02/619991011" TargetMode="External"/><Relationship Id="rId34" Type="http://schemas.openxmlformats.org/officeDocument/2006/relationships/hyperlink" Target="https://podminky.urs.cz/item/CS_URS_2025_02/596211110" TargetMode="External"/><Relationship Id="rId50" Type="http://schemas.openxmlformats.org/officeDocument/2006/relationships/hyperlink" Target="https://podminky.urs.cz/item/CS_URS_2025_02/622531012" TargetMode="External"/><Relationship Id="rId55" Type="http://schemas.openxmlformats.org/officeDocument/2006/relationships/hyperlink" Target="https://podminky.urs.cz/item/CS_URS_2025_02/871263120" TargetMode="External"/><Relationship Id="rId76" Type="http://schemas.openxmlformats.org/officeDocument/2006/relationships/hyperlink" Target="https://podminky.urs.cz/item/CS_URS_2025_02/997013871" TargetMode="External"/><Relationship Id="rId97" Type="http://schemas.openxmlformats.org/officeDocument/2006/relationships/hyperlink" Target="https://podminky.urs.cz/item/CS_URS_2025_02/998767211" TargetMode="External"/><Relationship Id="rId104" Type="http://schemas.openxmlformats.org/officeDocument/2006/relationships/hyperlink" Target="https://podminky.urs.cz/item/CS_URS_2025_02/9987711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5_02/998741211" TargetMode="External"/><Relationship Id="rId1" Type="http://schemas.openxmlformats.org/officeDocument/2006/relationships/hyperlink" Target="https://podminky.urs.cz/item/CS_URS_2025_02/7418100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5_02/013254000" TargetMode="External"/><Relationship Id="rId7" Type="http://schemas.openxmlformats.org/officeDocument/2006/relationships/hyperlink" Target="https://podminky.urs.cz/item/CS_URS_2025_02/071103000" TargetMode="External"/><Relationship Id="rId2" Type="http://schemas.openxmlformats.org/officeDocument/2006/relationships/hyperlink" Target="https://podminky.urs.cz/item/CS_URS_2025_02/012002000" TargetMode="External"/><Relationship Id="rId1" Type="http://schemas.openxmlformats.org/officeDocument/2006/relationships/hyperlink" Target="https://podminky.urs.cz/item/CS_URS_2025_02/011503000" TargetMode="External"/><Relationship Id="rId6" Type="http://schemas.openxmlformats.org/officeDocument/2006/relationships/hyperlink" Target="https://podminky.urs.cz/item/CS_URS_2025_02/045002000" TargetMode="External"/><Relationship Id="rId5" Type="http://schemas.openxmlformats.org/officeDocument/2006/relationships/hyperlink" Target="https://podminky.urs.cz/item/CS_URS_2025_02/0414030-01" TargetMode="External"/><Relationship Id="rId4" Type="http://schemas.openxmlformats.org/officeDocument/2006/relationships/hyperlink" Target="https://podminky.urs.cz/item/CS_URS_2025_02/03000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>
      <selection activeCell="K63" sqref="K6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407"/>
      <c r="AS2" s="407"/>
      <c r="AT2" s="407"/>
      <c r="AU2" s="407"/>
      <c r="AV2" s="407"/>
      <c r="AW2" s="407"/>
      <c r="AX2" s="407"/>
      <c r="AY2" s="407"/>
      <c r="AZ2" s="407"/>
      <c r="BA2" s="407"/>
      <c r="BB2" s="407"/>
      <c r="BC2" s="407"/>
      <c r="BD2" s="407"/>
      <c r="BE2" s="407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91" t="s">
        <v>14</v>
      </c>
      <c r="L5" s="392"/>
      <c r="M5" s="392"/>
      <c r="N5" s="392"/>
      <c r="O5" s="392"/>
      <c r="P5" s="392"/>
      <c r="Q5" s="392"/>
      <c r="R5" s="392"/>
      <c r="S5" s="392"/>
      <c r="T5" s="392"/>
      <c r="U5" s="392"/>
      <c r="V5" s="392"/>
      <c r="W5" s="392"/>
      <c r="X5" s="392"/>
      <c r="Y5" s="392"/>
      <c r="Z5" s="392"/>
      <c r="AA5" s="392"/>
      <c r="AB5" s="392"/>
      <c r="AC5" s="392"/>
      <c r="AD5" s="392"/>
      <c r="AE5" s="392"/>
      <c r="AF5" s="392"/>
      <c r="AG5" s="392"/>
      <c r="AH5" s="392"/>
      <c r="AI5" s="392"/>
      <c r="AJ5" s="392"/>
      <c r="AK5" s="392"/>
      <c r="AL5" s="392"/>
      <c r="AM5" s="392"/>
      <c r="AN5" s="392"/>
      <c r="AO5" s="392"/>
      <c r="AP5" s="25"/>
      <c r="AQ5" s="25"/>
      <c r="AR5" s="23"/>
      <c r="BE5" s="388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93" t="s">
        <v>17</v>
      </c>
      <c r="L6" s="392"/>
      <c r="M6" s="392"/>
      <c r="N6" s="392"/>
      <c r="O6" s="392"/>
      <c r="P6" s="392"/>
      <c r="Q6" s="392"/>
      <c r="R6" s="392"/>
      <c r="S6" s="392"/>
      <c r="T6" s="392"/>
      <c r="U6" s="392"/>
      <c r="V6" s="392"/>
      <c r="W6" s="392"/>
      <c r="X6" s="392"/>
      <c r="Y6" s="392"/>
      <c r="Z6" s="392"/>
      <c r="AA6" s="392"/>
      <c r="AB6" s="392"/>
      <c r="AC6" s="392"/>
      <c r="AD6" s="392"/>
      <c r="AE6" s="392"/>
      <c r="AF6" s="392"/>
      <c r="AG6" s="392"/>
      <c r="AH6" s="392"/>
      <c r="AI6" s="392"/>
      <c r="AJ6" s="392"/>
      <c r="AK6" s="392"/>
      <c r="AL6" s="392"/>
      <c r="AM6" s="392"/>
      <c r="AN6" s="392"/>
      <c r="AO6" s="392"/>
      <c r="AP6" s="25"/>
      <c r="AQ6" s="25"/>
      <c r="AR6" s="23"/>
      <c r="BE6" s="389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21</v>
      </c>
      <c r="AO7" s="25"/>
      <c r="AP7" s="25"/>
      <c r="AQ7" s="25"/>
      <c r="AR7" s="23"/>
      <c r="BE7" s="389"/>
      <c r="BS7" s="20" t="s">
        <v>6</v>
      </c>
    </row>
    <row r="8" spans="1:74" s="1" customFormat="1" ht="12" customHeight="1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3" t="s">
        <v>25</v>
      </c>
      <c r="AO8" s="25"/>
      <c r="AP8" s="25"/>
      <c r="AQ8" s="25"/>
      <c r="AR8" s="23"/>
      <c r="BE8" s="389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89"/>
      <c r="BS9" s="20" t="s">
        <v>6</v>
      </c>
    </row>
    <row r="10" spans="1:74" s="1" customFormat="1" ht="12" customHeight="1">
      <c r="B10" s="24"/>
      <c r="C10" s="25"/>
      <c r="D10" s="32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27</v>
      </c>
      <c r="AL10" s="25"/>
      <c r="AM10" s="25"/>
      <c r="AN10" s="30" t="s">
        <v>21</v>
      </c>
      <c r="AO10" s="25"/>
      <c r="AP10" s="25"/>
      <c r="AQ10" s="25"/>
      <c r="AR10" s="23"/>
      <c r="BE10" s="389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29</v>
      </c>
      <c r="AL11" s="25"/>
      <c r="AM11" s="25"/>
      <c r="AN11" s="30" t="s">
        <v>21</v>
      </c>
      <c r="AO11" s="25"/>
      <c r="AP11" s="25"/>
      <c r="AQ11" s="25"/>
      <c r="AR11" s="23"/>
      <c r="BE11" s="389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89"/>
      <c r="BS12" s="20" t="s">
        <v>6</v>
      </c>
    </row>
    <row r="13" spans="1:74" s="1" customFormat="1" ht="12" customHeight="1">
      <c r="B13" s="24"/>
      <c r="C13" s="25"/>
      <c r="D13" s="32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27</v>
      </c>
      <c r="AL13" s="25"/>
      <c r="AM13" s="25"/>
      <c r="AN13" s="34" t="s">
        <v>31</v>
      </c>
      <c r="AO13" s="25"/>
      <c r="AP13" s="25"/>
      <c r="AQ13" s="25"/>
      <c r="AR13" s="23"/>
      <c r="BE13" s="389"/>
      <c r="BS13" s="20" t="s">
        <v>6</v>
      </c>
    </row>
    <row r="14" spans="1:74" ht="12.75">
      <c r="B14" s="24"/>
      <c r="C14" s="25"/>
      <c r="D14" s="25"/>
      <c r="E14" s="394" t="s">
        <v>31</v>
      </c>
      <c r="F14" s="395"/>
      <c r="G14" s="395"/>
      <c r="H14" s="395"/>
      <c r="I14" s="395"/>
      <c r="J14" s="395"/>
      <c r="K14" s="395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395"/>
      <c r="W14" s="395"/>
      <c r="X14" s="395"/>
      <c r="Y14" s="395"/>
      <c r="Z14" s="395"/>
      <c r="AA14" s="395"/>
      <c r="AB14" s="395"/>
      <c r="AC14" s="395"/>
      <c r="AD14" s="395"/>
      <c r="AE14" s="395"/>
      <c r="AF14" s="395"/>
      <c r="AG14" s="395"/>
      <c r="AH14" s="395"/>
      <c r="AI14" s="395"/>
      <c r="AJ14" s="395"/>
      <c r="AK14" s="32" t="s">
        <v>29</v>
      </c>
      <c r="AL14" s="25"/>
      <c r="AM14" s="25"/>
      <c r="AN14" s="34" t="s">
        <v>31</v>
      </c>
      <c r="AO14" s="25"/>
      <c r="AP14" s="25"/>
      <c r="AQ14" s="25"/>
      <c r="AR14" s="23"/>
      <c r="BE14" s="389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89"/>
      <c r="BS15" s="20" t="s">
        <v>4</v>
      </c>
    </row>
    <row r="16" spans="1:74" s="1" customFormat="1" ht="12" customHeight="1">
      <c r="B16" s="24"/>
      <c r="C16" s="25"/>
      <c r="D16" s="32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27</v>
      </c>
      <c r="AL16" s="25"/>
      <c r="AM16" s="25"/>
      <c r="AN16" s="30" t="s">
        <v>21</v>
      </c>
      <c r="AO16" s="25"/>
      <c r="AP16" s="25"/>
      <c r="AQ16" s="25"/>
      <c r="AR16" s="23"/>
      <c r="BE16" s="389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29</v>
      </c>
      <c r="AL17" s="25"/>
      <c r="AM17" s="25"/>
      <c r="AN17" s="30" t="s">
        <v>21</v>
      </c>
      <c r="AO17" s="25"/>
      <c r="AP17" s="25"/>
      <c r="AQ17" s="25"/>
      <c r="AR17" s="23"/>
      <c r="BE17" s="389"/>
      <c r="BS17" s="20" t="s">
        <v>34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89"/>
      <c r="BS18" s="20" t="s">
        <v>6</v>
      </c>
    </row>
    <row r="19" spans="1:71" s="1" customFormat="1" ht="12" customHeight="1">
      <c r="B19" s="24"/>
      <c r="C19" s="25"/>
      <c r="D19" s="32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89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29</v>
      </c>
      <c r="AL20" s="25"/>
      <c r="AM20" s="25"/>
      <c r="AN20" s="30" t="s">
        <v>21</v>
      </c>
      <c r="AO20" s="25"/>
      <c r="AP20" s="25"/>
      <c r="AQ20" s="25"/>
      <c r="AR20" s="23"/>
      <c r="BE20" s="389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89"/>
    </row>
    <row r="22" spans="1:71" s="1" customFormat="1" ht="12" customHeight="1">
      <c r="B22" s="24"/>
      <c r="C22" s="25"/>
      <c r="D22" s="32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89"/>
    </row>
    <row r="23" spans="1:71" s="1" customFormat="1" ht="80.25" customHeight="1">
      <c r="B23" s="24"/>
      <c r="C23" s="25"/>
      <c r="D23" s="25"/>
      <c r="E23" s="396" t="s">
        <v>38</v>
      </c>
      <c r="F23" s="396"/>
      <c r="G23" s="396"/>
      <c r="H23" s="396"/>
      <c r="I23" s="396"/>
      <c r="J23" s="396"/>
      <c r="K23" s="396"/>
      <c r="L23" s="396"/>
      <c r="M23" s="396"/>
      <c r="N23" s="396"/>
      <c r="O23" s="396"/>
      <c r="P23" s="396"/>
      <c r="Q23" s="396"/>
      <c r="R23" s="396"/>
      <c r="S23" s="396"/>
      <c r="T23" s="396"/>
      <c r="U23" s="396"/>
      <c r="V23" s="396"/>
      <c r="W23" s="396"/>
      <c r="X23" s="396"/>
      <c r="Y23" s="396"/>
      <c r="Z23" s="396"/>
      <c r="AA23" s="396"/>
      <c r="AB23" s="396"/>
      <c r="AC23" s="396"/>
      <c r="AD23" s="396"/>
      <c r="AE23" s="396"/>
      <c r="AF23" s="396"/>
      <c r="AG23" s="396"/>
      <c r="AH23" s="396"/>
      <c r="AI23" s="396"/>
      <c r="AJ23" s="396"/>
      <c r="AK23" s="396"/>
      <c r="AL23" s="396"/>
      <c r="AM23" s="396"/>
      <c r="AN23" s="396"/>
      <c r="AO23" s="25"/>
      <c r="AP23" s="25"/>
      <c r="AQ23" s="25"/>
      <c r="AR23" s="23"/>
      <c r="BE23" s="389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89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89"/>
    </row>
    <row r="26" spans="1:71" s="2" customFormat="1" ht="25.9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97">
        <f>ROUND(AG54,2)</f>
        <v>0</v>
      </c>
      <c r="AL26" s="398"/>
      <c r="AM26" s="398"/>
      <c r="AN26" s="398"/>
      <c r="AO26" s="398"/>
      <c r="AP26" s="39"/>
      <c r="AQ26" s="39"/>
      <c r="AR26" s="42"/>
      <c r="BE26" s="389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89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9" t="s">
        <v>40</v>
      </c>
      <c r="M28" s="399"/>
      <c r="N28" s="399"/>
      <c r="O28" s="399"/>
      <c r="P28" s="399"/>
      <c r="Q28" s="39"/>
      <c r="R28" s="39"/>
      <c r="S28" s="39"/>
      <c r="T28" s="39"/>
      <c r="U28" s="39"/>
      <c r="V28" s="39"/>
      <c r="W28" s="399" t="s">
        <v>41</v>
      </c>
      <c r="X28" s="399"/>
      <c r="Y28" s="399"/>
      <c r="Z28" s="399"/>
      <c r="AA28" s="399"/>
      <c r="AB28" s="399"/>
      <c r="AC28" s="399"/>
      <c r="AD28" s="399"/>
      <c r="AE28" s="399"/>
      <c r="AF28" s="39"/>
      <c r="AG28" s="39"/>
      <c r="AH28" s="39"/>
      <c r="AI28" s="39"/>
      <c r="AJ28" s="39"/>
      <c r="AK28" s="399" t="s">
        <v>42</v>
      </c>
      <c r="AL28" s="399"/>
      <c r="AM28" s="399"/>
      <c r="AN28" s="399"/>
      <c r="AO28" s="399"/>
      <c r="AP28" s="39"/>
      <c r="AQ28" s="39"/>
      <c r="AR28" s="42"/>
      <c r="BE28" s="389"/>
    </row>
    <row r="29" spans="1:71" s="3" customFormat="1" ht="14.45" customHeight="1">
      <c r="B29" s="43"/>
      <c r="C29" s="44"/>
      <c r="D29" s="32" t="s">
        <v>43</v>
      </c>
      <c r="E29" s="44"/>
      <c r="F29" s="32" t="s">
        <v>44</v>
      </c>
      <c r="G29" s="44"/>
      <c r="H29" s="44"/>
      <c r="I29" s="44"/>
      <c r="J29" s="44"/>
      <c r="K29" s="44"/>
      <c r="L29" s="402">
        <v>0.21</v>
      </c>
      <c r="M29" s="401"/>
      <c r="N29" s="401"/>
      <c r="O29" s="401"/>
      <c r="P29" s="401"/>
      <c r="Q29" s="44"/>
      <c r="R29" s="44"/>
      <c r="S29" s="44"/>
      <c r="T29" s="44"/>
      <c r="U29" s="44"/>
      <c r="V29" s="44"/>
      <c r="W29" s="400">
        <f>ROUND(AZ54, 2)</f>
        <v>0</v>
      </c>
      <c r="X29" s="401"/>
      <c r="Y29" s="401"/>
      <c r="Z29" s="401"/>
      <c r="AA29" s="401"/>
      <c r="AB29" s="401"/>
      <c r="AC29" s="401"/>
      <c r="AD29" s="401"/>
      <c r="AE29" s="401"/>
      <c r="AF29" s="44"/>
      <c r="AG29" s="44"/>
      <c r="AH29" s="44"/>
      <c r="AI29" s="44"/>
      <c r="AJ29" s="44"/>
      <c r="AK29" s="400">
        <f>ROUND(AV54, 2)</f>
        <v>0</v>
      </c>
      <c r="AL29" s="401"/>
      <c r="AM29" s="401"/>
      <c r="AN29" s="401"/>
      <c r="AO29" s="401"/>
      <c r="AP29" s="44"/>
      <c r="AQ29" s="44"/>
      <c r="AR29" s="45"/>
      <c r="BE29" s="390"/>
    </row>
    <row r="30" spans="1:71" s="3" customFormat="1" ht="14.45" customHeight="1">
      <c r="B30" s="43"/>
      <c r="C30" s="44"/>
      <c r="D30" s="44"/>
      <c r="E30" s="44"/>
      <c r="F30" s="32" t="s">
        <v>45</v>
      </c>
      <c r="G30" s="44"/>
      <c r="H30" s="44"/>
      <c r="I30" s="44"/>
      <c r="J30" s="44"/>
      <c r="K30" s="44"/>
      <c r="L30" s="402">
        <v>0.12</v>
      </c>
      <c r="M30" s="401"/>
      <c r="N30" s="401"/>
      <c r="O30" s="401"/>
      <c r="P30" s="401"/>
      <c r="Q30" s="44"/>
      <c r="R30" s="44"/>
      <c r="S30" s="44"/>
      <c r="T30" s="44"/>
      <c r="U30" s="44"/>
      <c r="V30" s="44"/>
      <c r="W30" s="400">
        <f>ROUND(BA54, 2)</f>
        <v>0</v>
      </c>
      <c r="X30" s="401"/>
      <c r="Y30" s="401"/>
      <c r="Z30" s="401"/>
      <c r="AA30" s="401"/>
      <c r="AB30" s="401"/>
      <c r="AC30" s="401"/>
      <c r="AD30" s="401"/>
      <c r="AE30" s="401"/>
      <c r="AF30" s="44"/>
      <c r="AG30" s="44"/>
      <c r="AH30" s="44"/>
      <c r="AI30" s="44"/>
      <c r="AJ30" s="44"/>
      <c r="AK30" s="400">
        <f>ROUND(AW54, 2)</f>
        <v>0</v>
      </c>
      <c r="AL30" s="401"/>
      <c r="AM30" s="401"/>
      <c r="AN30" s="401"/>
      <c r="AO30" s="401"/>
      <c r="AP30" s="44"/>
      <c r="AQ30" s="44"/>
      <c r="AR30" s="45"/>
      <c r="BE30" s="390"/>
    </row>
    <row r="31" spans="1:71" s="3" customFormat="1" ht="14.45" hidden="1" customHeight="1">
      <c r="B31" s="43"/>
      <c r="C31" s="44"/>
      <c r="D31" s="44"/>
      <c r="E31" s="44"/>
      <c r="F31" s="32" t="s">
        <v>46</v>
      </c>
      <c r="G31" s="44"/>
      <c r="H31" s="44"/>
      <c r="I31" s="44"/>
      <c r="J31" s="44"/>
      <c r="K31" s="44"/>
      <c r="L31" s="402">
        <v>0.21</v>
      </c>
      <c r="M31" s="401"/>
      <c r="N31" s="401"/>
      <c r="O31" s="401"/>
      <c r="P31" s="401"/>
      <c r="Q31" s="44"/>
      <c r="R31" s="44"/>
      <c r="S31" s="44"/>
      <c r="T31" s="44"/>
      <c r="U31" s="44"/>
      <c r="V31" s="44"/>
      <c r="W31" s="400">
        <f>ROUND(BB54, 2)</f>
        <v>0</v>
      </c>
      <c r="X31" s="401"/>
      <c r="Y31" s="401"/>
      <c r="Z31" s="401"/>
      <c r="AA31" s="401"/>
      <c r="AB31" s="401"/>
      <c r="AC31" s="401"/>
      <c r="AD31" s="401"/>
      <c r="AE31" s="401"/>
      <c r="AF31" s="44"/>
      <c r="AG31" s="44"/>
      <c r="AH31" s="44"/>
      <c r="AI31" s="44"/>
      <c r="AJ31" s="44"/>
      <c r="AK31" s="400">
        <v>0</v>
      </c>
      <c r="AL31" s="401"/>
      <c r="AM31" s="401"/>
      <c r="AN31" s="401"/>
      <c r="AO31" s="401"/>
      <c r="AP31" s="44"/>
      <c r="AQ31" s="44"/>
      <c r="AR31" s="45"/>
      <c r="BE31" s="390"/>
    </row>
    <row r="32" spans="1:71" s="3" customFormat="1" ht="14.45" hidden="1" customHeight="1">
      <c r="B32" s="43"/>
      <c r="C32" s="44"/>
      <c r="D32" s="44"/>
      <c r="E32" s="44"/>
      <c r="F32" s="32" t="s">
        <v>47</v>
      </c>
      <c r="G32" s="44"/>
      <c r="H32" s="44"/>
      <c r="I32" s="44"/>
      <c r="J32" s="44"/>
      <c r="K32" s="44"/>
      <c r="L32" s="402">
        <v>0.12</v>
      </c>
      <c r="M32" s="401"/>
      <c r="N32" s="401"/>
      <c r="O32" s="401"/>
      <c r="P32" s="401"/>
      <c r="Q32" s="44"/>
      <c r="R32" s="44"/>
      <c r="S32" s="44"/>
      <c r="T32" s="44"/>
      <c r="U32" s="44"/>
      <c r="V32" s="44"/>
      <c r="W32" s="400">
        <f>ROUND(BC54, 2)</f>
        <v>0</v>
      </c>
      <c r="X32" s="401"/>
      <c r="Y32" s="401"/>
      <c r="Z32" s="401"/>
      <c r="AA32" s="401"/>
      <c r="AB32" s="401"/>
      <c r="AC32" s="401"/>
      <c r="AD32" s="401"/>
      <c r="AE32" s="401"/>
      <c r="AF32" s="44"/>
      <c r="AG32" s="44"/>
      <c r="AH32" s="44"/>
      <c r="AI32" s="44"/>
      <c r="AJ32" s="44"/>
      <c r="AK32" s="400">
        <v>0</v>
      </c>
      <c r="AL32" s="401"/>
      <c r="AM32" s="401"/>
      <c r="AN32" s="401"/>
      <c r="AO32" s="401"/>
      <c r="AP32" s="44"/>
      <c r="AQ32" s="44"/>
      <c r="AR32" s="45"/>
      <c r="BE32" s="390"/>
    </row>
    <row r="33" spans="1:57" s="3" customFormat="1" ht="14.45" hidden="1" customHeight="1">
      <c r="B33" s="43"/>
      <c r="C33" s="44"/>
      <c r="D33" s="44"/>
      <c r="E33" s="44"/>
      <c r="F33" s="32" t="s">
        <v>48</v>
      </c>
      <c r="G33" s="44"/>
      <c r="H33" s="44"/>
      <c r="I33" s="44"/>
      <c r="J33" s="44"/>
      <c r="K33" s="44"/>
      <c r="L33" s="402">
        <v>0</v>
      </c>
      <c r="M33" s="401"/>
      <c r="N33" s="401"/>
      <c r="O33" s="401"/>
      <c r="P33" s="401"/>
      <c r="Q33" s="44"/>
      <c r="R33" s="44"/>
      <c r="S33" s="44"/>
      <c r="T33" s="44"/>
      <c r="U33" s="44"/>
      <c r="V33" s="44"/>
      <c r="W33" s="400">
        <f>ROUND(BD54, 2)</f>
        <v>0</v>
      </c>
      <c r="X33" s="401"/>
      <c r="Y33" s="401"/>
      <c r="Z33" s="401"/>
      <c r="AA33" s="401"/>
      <c r="AB33" s="401"/>
      <c r="AC33" s="401"/>
      <c r="AD33" s="401"/>
      <c r="AE33" s="401"/>
      <c r="AF33" s="44"/>
      <c r="AG33" s="44"/>
      <c r="AH33" s="44"/>
      <c r="AI33" s="44"/>
      <c r="AJ33" s="44"/>
      <c r="AK33" s="400">
        <v>0</v>
      </c>
      <c r="AL33" s="401"/>
      <c r="AM33" s="401"/>
      <c r="AN33" s="401"/>
      <c r="AO33" s="401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406" t="s">
        <v>51</v>
      </c>
      <c r="Y35" s="404"/>
      <c r="Z35" s="404"/>
      <c r="AA35" s="404"/>
      <c r="AB35" s="404"/>
      <c r="AC35" s="48"/>
      <c r="AD35" s="48"/>
      <c r="AE35" s="48"/>
      <c r="AF35" s="48"/>
      <c r="AG35" s="48"/>
      <c r="AH35" s="48"/>
      <c r="AI35" s="48"/>
      <c r="AJ35" s="48"/>
      <c r="AK35" s="403">
        <f>SUM(AK26:AK33)</f>
        <v>0</v>
      </c>
      <c r="AL35" s="404"/>
      <c r="AM35" s="404"/>
      <c r="AN35" s="404"/>
      <c r="AO35" s="405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2025/OST/07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64" t="str">
        <f>K6</f>
        <v>CPA DELFÍN - AQUAPARK PŘÍSTAVBA VNĚJŠÍHO SCHODIŠTĚ (podrobný propočet pro SP)</v>
      </c>
      <c r="M45" s="365"/>
      <c r="N45" s="365"/>
      <c r="O45" s="365"/>
      <c r="P45" s="365"/>
      <c r="Q45" s="365"/>
      <c r="R45" s="365"/>
      <c r="S45" s="365"/>
      <c r="T45" s="365"/>
      <c r="U45" s="365"/>
      <c r="V45" s="365"/>
      <c r="W45" s="365"/>
      <c r="X45" s="365"/>
      <c r="Y45" s="365"/>
      <c r="Z45" s="365"/>
      <c r="AA45" s="365"/>
      <c r="AB45" s="365"/>
      <c r="AC45" s="365"/>
      <c r="AD45" s="365"/>
      <c r="AE45" s="365"/>
      <c r="AF45" s="365"/>
      <c r="AG45" s="365"/>
      <c r="AH45" s="365"/>
      <c r="AI45" s="365"/>
      <c r="AJ45" s="365"/>
      <c r="AK45" s="365"/>
      <c r="AL45" s="365"/>
      <c r="AM45" s="365"/>
      <c r="AN45" s="365"/>
      <c r="AO45" s="365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366" t="str">
        <f>IF(AN8= "","",AN8)</f>
        <v>15. 10. 2025</v>
      </c>
      <c r="AN47" s="366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CPA Delfín Uh.Brod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367" t="str">
        <f>IF(E17="","",E17)</f>
        <v>PROST 2000 Zlín</v>
      </c>
      <c r="AN49" s="368"/>
      <c r="AO49" s="368"/>
      <c r="AP49" s="368"/>
      <c r="AQ49" s="39"/>
      <c r="AR49" s="42"/>
      <c r="AS49" s="369" t="s">
        <v>53</v>
      </c>
      <c r="AT49" s="370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367" t="str">
        <f>IF(E20="","",E20)</f>
        <v>Ing.A.Hejmalová</v>
      </c>
      <c r="AN50" s="368"/>
      <c r="AO50" s="368"/>
      <c r="AP50" s="368"/>
      <c r="AQ50" s="39"/>
      <c r="AR50" s="42"/>
      <c r="AS50" s="371"/>
      <c r="AT50" s="372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73"/>
      <c r="AT51" s="374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75" t="s">
        <v>54</v>
      </c>
      <c r="D52" s="376"/>
      <c r="E52" s="376"/>
      <c r="F52" s="376"/>
      <c r="G52" s="376"/>
      <c r="H52" s="69"/>
      <c r="I52" s="378" t="s">
        <v>55</v>
      </c>
      <c r="J52" s="376"/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7" t="s">
        <v>56</v>
      </c>
      <c r="AH52" s="376"/>
      <c r="AI52" s="376"/>
      <c r="AJ52" s="376"/>
      <c r="AK52" s="376"/>
      <c r="AL52" s="376"/>
      <c r="AM52" s="376"/>
      <c r="AN52" s="378" t="s">
        <v>57</v>
      </c>
      <c r="AO52" s="376"/>
      <c r="AP52" s="376"/>
      <c r="AQ52" s="70" t="s">
        <v>58</v>
      </c>
      <c r="AR52" s="42"/>
      <c r="AS52" s="71" t="s">
        <v>59</v>
      </c>
      <c r="AT52" s="72" t="s">
        <v>60</v>
      </c>
      <c r="AU52" s="72" t="s">
        <v>61</v>
      </c>
      <c r="AV52" s="72" t="s">
        <v>62</v>
      </c>
      <c r="AW52" s="72" t="s">
        <v>63</v>
      </c>
      <c r="AX52" s="72" t="s">
        <v>64</v>
      </c>
      <c r="AY52" s="72" t="s">
        <v>65</v>
      </c>
      <c r="AZ52" s="72" t="s">
        <v>66</v>
      </c>
      <c r="BA52" s="72" t="s">
        <v>67</v>
      </c>
      <c r="BB52" s="72" t="s">
        <v>68</v>
      </c>
      <c r="BC52" s="72" t="s">
        <v>69</v>
      </c>
      <c r="BD52" s="73" t="s">
        <v>70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71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86">
        <f>ROUND(AG55+AG56+AG58,2)</f>
        <v>0</v>
      </c>
      <c r="AH54" s="386"/>
      <c r="AI54" s="386"/>
      <c r="AJ54" s="386"/>
      <c r="AK54" s="386"/>
      <c r="AL54" s="386"/>
      <c r="AM54" s="386"/>
      <c r="AN54" s="387">
        <f>SUM(AG54,AT54)</f>
        <v>0</v>
      </c>
      <c r="AO54" s="387"/>
      <c r="AP54" s="387"/>
      <c r="AQ54" s="81" t="s">
        <v>21</v>
      </c>
      <c r="AR54" s="82"/>
      <c r="AS54" s="83">
        <f>ROUND(AS55+AS56+AS58,2)</f>
        <v>0</v>
      </c>
      <c r="AT54" s="84">
        <f>ROUND(SUM(AV54:AW54),2)</f>
        <v>0</v>
      </c>
      <c r="AU54" s="85">
        <f>ROUND(AU55+AU56+AU58,5)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ROUND(AZ55+AZ56+AZ58,2)</f>
        <v>0</v>
      </c>
      <c r="BA54" s="84">
        <f>ROUND(BA55+BA56+BA58,2)</f>
        <v>0</v>
      </c>
      <c r="BB54" s="84">
        <f>ROUND(BB55+BB56+BB58,2)</f>
        <v>0</v>
      </c>
      <c r="BC54" s="84">
        <f>ROUND(BC55+BC56+BC58,2)</f>
        <v>0</v>
      </c>
      <c r="BD54" s="86">
        <f>ROUND(BD55+BD56+BD58,2)</f>
        <v>0</v>
      </c>
      <c r="BS54" s="87" t="s">
        <v>72</v>
      </c>
      <c r="BT54" s="87" t="s">
        <v>73</v>
      </c>
      <c r="BU54" s="88" t="s">
        <v>74</v>
      </c>
      <c r="BV54" s="87" t="s">
        <v>75</v>
      </c>
      <c r="BW54" s="87" t="s">
        <v>5</v>
      </c>
      <c r="BX54" s="87" t="s">
        <v>76</v>
      </c>
      <c r="CL54" s="87" t="s">
        <v>19</v>
      </c>
    </row>
    <row r="55" spans="1:91" s="7" customFormat="1" ht="48.75" customHeight="1">
      <c r="A55" s="89" t="s">
        <v>77</v>
      </c>
      <c r="B55" s="90"/>
      <c r="C55" s="91"/>
      <c r="D55" s="381" t="s">
        <v>78</v>
      </c>
      <c r="E55" s="381"/>
      <c r="F55" s="381"/>
      <c r="G55" s="381"/>
      <c r="H55" s="381"/>
      <c r="I55" s="92"/>
      <c r="J55" s="381" t="s">
        <v>79</v>
      </c>
      <c r="K55" s="381"/>
      <c r="L55" s="381"/>
      <c r="M55" s="381"/>
      <c r="N55" s="381"/>
      <c r="O55" s="381"/>
      <c r="P55" s="381"/>
      <c r="Q55" s="381"/>
      <c r="R55" s="381"/>
      <c r="S55" s="381"/>
      <c r="T55" s="381"/>
      <c r="U55" s="381"/>
      <c r="V55" s="381"/>
      <c r="W55" s="381"/>
      <c r="X55" s="381"/>
      <c r="Y55" s="381"/>
      <c r="Z55" s="381"/>
      <c r="AA55" s="381"/>
      <c r="AB55" s="381"/>
      <c r="AC55" s="381"/>
      <c r="AD55" s="381"/>
      <c r="AE55" s="381"/>
      <c r="AF55" s="381"/>
      <c r="AG55" s="379">
        <f>'2025-OST-07-11 - D.1.1-Ar...'!J30</f>
        <v>0</v>
      </c>
      <c r="AH55" s="380"/>
      <c r="AI55" s="380"/>
      <c r="AJ55" s="380"/>
      <c r="AK55" s="380"/>
      <c r="AL55" s="380"/>
      <c r="AM55" s="380"/>
      <c r="AN55" s="379">
        <f>SUM(AG55,AT55)</f>
        <v>0</v>
      </c>
      <c r="AO55" s="380"/>
      <c r="AP55" s="380"/>
      <c r="AQ55" s="93" t="s">
        <v>80</v>
      </c>
      <c r="AR55" s="94"/>
      <c r="AS55" s="95">
        <v>0</v>
      </c>
      <c r="AT55" s="96">
        <f>ROUND(SUM(AV55:AW55),2)</f>
        <v>0</v>
      </c>
      <c r="AU55" s="97">
        <f>'2025-OST-07-11 - D.1.1-Ar...'!P98</f>
        <v>0</v>
      </c>
      <c r="AV55" s="96">
        <f>'2025-OST-07-11 - D.1.1-Ar...'!J33</f>
        <v>0</v>
      </c>
      <c r="AW55" s="96">
        <f>'2025-OST-07-11 - D.1.1-Ar...'!J34</f>
        <v>0</v>
      </c>
      <c r="AX55" s="96">
        <f>'2025-OST-07-11 - D.1.1-Ar...'!J35</f>
        <v>0</v>
      </c>
      <c r="AY55" s="96">
        <f>'2025-OST-07-11 - D.1.1-Ar...'!J36</f>
        <v>0</v>
      </c>
      <c r="AZ55" s="96">
        <f>'2025-OST-07-11 - D.1.1-Ar...'!F33</f>
        <v>0</v>
      </c>
      <c r="BA55" s="96">
        <f>'2025-OST-07-11 - D.1.1-Ar...'!F34</f>
        <v>0</v>
      </c>
      <c r="BB55" s="96">
        <f>'2025-OST-07-11 - D.1.1-Ar...'!F35</f>
        <v>0</v>
      </c>
      <c r="BC55" s="96">
        <f>'2025-OST-07-11 - D.1.1-Ar...'!F36</f>
        <v>0</v>
      </c>
      <c r="BD55" s="98">
        <f>'2025-OST-07-11 - D.1.1-Ar...'!F37</f>
        <v>0</v>
      </c>
      <c r="BT55" s="99" t="s">
        <v>81</v>
      </c>
      <c r="BV55" s="99" t="s">
        <v>75</v>
      </c>
      <c r="BW55" s="99" t="s">
        <v>82</v>
      </c>
      <c r="BX55" s="99" t="s">
        <v>5</v>
      </c>
      <c r="CL55" s="99" t="s">
        <v>19</v>
      </c>
      <c r="CM55" s="99" t="s">
        <v>83</v>
      </c>
    </row>
    <row r="56" spans="1:91" s="7" customFormat="1" ht="43.5" customHeight="1">
      <c r="B56" s="90"/>
      <c r="C56" s="91"/>
      <c r="D56" s="381" t="s">
        <v>84</v>
      </c>
      <c r="E56" s="381"/>
      <c r="F56" s="381"/>
      <c r="G56" s="381"/>
      <c r="H56" s="381"/>
      <c r="I56" s="92"/>
      <c r="J56" s="381" t="s">
        <v>85</v>
      </c>
      <c r="K56" s="381"/>
      <c r="L56" s="381"/>
      <c r="M56" s="381"/>
      <c r="N56" s="381"/>
      <c r="O56" s="381"/>
      <c r="P56" s="381"/>
      <c r="Q56" s="381"/>
      <c r="R56" s="381"/>
      <c r="S56" s="381"/>
      <c r="T56" s="381"/>
      <c r="U56" s="381"/>
      <c r="V56" s="381"/>
      <c r="W56" s="381"/>
      <c r="X56" s="381"/>
      <c r="Y56" s="381"/>
      <c r="Z56" s="381"/>
      <c r="AA56" s="381"/>
      <c r="AB56" s="381"/>
      <c r="AC56" s="381"/>
      <c r="AD56" s="381"/>
      <c r="AE56" s="381"/>
      <c r="AF56" s="381"/>
      <c r="AG56" s="382">
        <f>ROUND(AG57,2)</f>
        <v>0</v>
      </c>
      <c r="AH56" s="380"/>
      <c r="AI56" s="380"/>
      <c r="AJ56" s="380"/>
      <c r="AK56" s="380"/>
      <c r="AL56" s="380"/>
      <c r="AM56" s="380"/>
      <c r="AN56" s="379">
        <f>SUM(AG56,AT56)</f>
        <v>0</v>
      </c>
      <c r="AO56" s="380"/>
      <c r="AP56" s="380"/>
      <c r="AQ56" s="93" t="s">
        <v>80</v>
      </c>
      <c r="AR56" s="94"/>
      <c r="AS56" s="95">
        <f>ROUND(AS57,2)</f>
        <v>0</v>
      </c>
      <c r="AT56" s="96">
        <f>ROUND(SUM(AV56:AW56),2)</f>
        <v>0</v>
      </c>
      <c r="AU56" s="97">
        <f>ROUND(AU57,5)</f>
        <v>0</v>
      </c>
      <c r="AV56" s="96">
        <f>ROUND(AZ56*L29,2)</f>
        <v>0</v>
      </c>
      <c r="AW56" s="96">
        <f>ROUND(BA56*L30,2)</f>
        <v>0</v>
      </c>
      <c r="AX56" s="96">
        <f>ROUND(BB56*L29,2)</f>
        <v>0</v>
      </c>
      <c r="AY56" s="96">
        <f>ROUND(BC56*L30,2)</f>
        <v>0</v>
      </c>
      <c r="AZ56" s="96">
        <f>ROUND(AZ57,2)</f>
        <v>0</v>
      </c>
      <c r="BA56" s="96">
        <f>ROUND(BA57,2)</f>
        <v>0</v>
      </c>
      <c r="BB56" s="96">
        <f>ROUND(BB57,2)</f>
        <v>0</v>
      </c>
      <c r="BC56" s="96">
        <f>ROUND(BC57,2)</f>
        <v>0</v>
      </c>
      <c r="BD56" s="98">
        <f>ROUND(BD57,2)</f>
        <v>0</v>
      </c>
      <c r="BS56" s="99" t="s">
        <v>72</v>
      </c>
      <c r="BT56" s="99" t="s">
        <v>81</v>
      </c>
      <c r="BU56" s="99" t="s">
        <v>74</v>
      </c>
      <c r="BV56" s="99" t="s">
        <v>75</v>
      </c>
      <c r="BW56" s="99" t="s">
        <v>86</v>
      </c>
      <c r="BX56" s="99" t="s">
        <v>5</v>
      </c>
      <c r="CL56" s="99" t="s">
        <v>19</v>
      </c>
      <c r="CM56" s="99" t="s">
        <v>83</v>
      </c>
    </row>
    <row r="57" spans="1:91" s="4" customFormat="1" ht="39.75" customHeight="1">
      <c r="A57" s="89" t="s">
        <v>77</v>
      </c>
      <c r="B57" s="54"/>
      <c r="C57" s="100"/>
      <c r="D57" s="100"/>
      <c r="E57" s="383" t="s">
        <v>87</v>
      </c>
      <c r="F57" s="383"/>
      <c r="G57" s="383"/>
      <c r="H57" s="383"/>
      <c r="I57" s="383"/>
      <c r="J57" s="100"/>
      <c r="K57" s="383" t="s">
        <v>88</v>
      </c>
      <c r="L57" s="383"/>
      <c r="M57" s="383"/>
      <c r="N57" s="383"/>
      <c r="O57" s="383"/>
      <c r="P57" s="383"/>
      <c r="Q57" s="383"/>
      <c r="R57" s="383"/>
      <c r="S57" s="383"/>
      <c r="T57" s="383"/>
      <c r="U57" s="383"/>
      <c r="V57" s="383"/>
      <c r="W57" s="383"/>
      <c r="X57" s="383"/>
      <c r="Y57" s="383"/>
      <c r="Z57" s="383"/>
      <c r="AA57" s="383"/>
      <c r="AB57" s="383"/>
      <c r="AC57" s="383"/>
      <c r="AD57" s="383"/>
      <c r="AE57" s="383"/>
      <c r="AF57" s="383"/>
      <c r="AG57" s="384">
        <f>'2025-OST-07-141 - D.1.4.1...'!J32</f>
        <v>0</v>
      </c>
      <c r="AH57" s="385"/>
      <c r="AI57" s="385"/>
      <c r="AJ57" s="385"/>
      <c r="AK57" s="385"/>
      <c r="AL57" s="385"/>
      <c r="AM57" s="385"/>
      <c r="AN57" s="384">
        <f>SUM(AG57,AT57)</f>
        <v>0</v>
      </c>
      <c r="AO57" s="385"/>
      <c r="AP57" s="385"/>
      <c r="AQ57" s="101" t="s">
        <v>89</v>
      </c>
      <c r="AR57" s="56"/>
      <c r="AS57" s="102">
        <v>0</v>
      </c>
      <c r="AT57" s="103">
        <f>ROUND(SUM(AV57:AW57),2)</f>
        <v>0</v>
      </c>
      <c r="AU57" s="104">
        <f>'2025-OST-07-141 - D.1.4.1...'!P87</f>
        <v>0</v>
      </c>
      <c r="AV57" s="103">
        <f>'2025-OST-07-141 - D.1.4.1...'!J35</f>
        <v>0</v>
      </c>
      <c r="AW57" s="103">
        <f>'2025-OST-07-141 - D.1.4.1...'!J36</f>
        <v>0</v>
      </c>
      <c r="AX57" s="103">
        <f>'2025-OST-07-141 - D.1.4.1...'!J37</f>
        <v>0</v>
      </c>
      <c r="AY57" s="103">
        <f>'2025-OST-07-141 - D.1.4.1...'!J38</f>
        <v>0</v>
      </c>
      <c r="AZ57" s="103">
        <f>'2025-OST-07-141 - D.1.4.1...'!F35</f>
        <v>0</v>
      </c>
      <c r="BA57" s="103">
        <f>'2025-OST-07-141 - D.1.4.1...'!F36</f>
        <v>0</v>
      </c>
      <c r="BB57" s="103">
        <f>'2025-OST-07-141 - D.1.4.1...'!F37</f>
        <v>0</v>
      </c>
      <c r="BC57" s="103">
        <f>'2025-OST-07-141 - D.1.4.1...'!F38</f>
        <v>0</v>
      </c>
      <c r="BD57" s="105">
        <f>'2025-OST-07-141 - D.1.4.1...'!F39</f>
        <v>0</v>
      </c>
      <c r="BT57" s="106" t="s">
        <v>83</v>
      </c>
      <c r="BV57" s="106" t="s">
        <v>75</v>
      </c>
      <c r="BW57" s="106" t="s">
        <v>90</v>
      </c>
      <c r="BX57" s="106" t="s">
        <v>86</v>
      </c>
      <c r="CL57" s="106" t="s">
        <v>19</v>
      </c>
    </row>
    <row r="58" spans="1:91" s="7" customFormat="1" ht="60" customHeight="1">
      <c r="A58" s="89" t="s">
        <v>77</v>
      </c>
      <c r="B58" s="90"/>
      <c r="C58" s="91"/>
      <c r="D58" s="381" t="s">
        <v>91</v>
      </c>
      <c r="E58" s="381"/>
      <c r="F58" s="381"/>
      <c r="G58" s="381"/>
      <c r="H58" s="381"/>
      <c r="I58" s="92"/>
      <c r="J58" s="381" t="s">
        <v>92</v>
      </c>
      <c r="K58" s="381"/>
      <c r="L58" s="381"/>
      <c r="M58" s="381"/>
      <c r="N58" s="381"/>
      <c r="O58" s="381"/>
      <c r="P58" s="381"/>
      <c r="Q58" s="381"/>
      <c r="R58" s="381"/>
      <c r="S58" s="381"/>
      <c r="T58" s="381"/>
      <c r="U58" s="381"/>
      <c r="V58" s="381"/>
      <c r="W58" s="381"/>
      <c r="X58" s="381"/>
      <c r="Y58" s="381"/>
      <c r="Z58" s="381"/>
      <c r="AA58" s="381"/>
      <c r="AB58" s="381"/>
      <c r="AC58" s="381"/>
      <c r="AD58" s="381"/>
      <c r="AE58" s="381"/>
      <c r="AF58" s="381"/>
      <c r="AG58" s="379">
        <f>'2025-OST-07-VON - Vedlejš...'!J30</f>
        <v>0</v>
      </c>
      <c r="AH58" s="380"/>
      <c r="AI58" s="380"/>
      <c r="AJ58" s="380"/>
      <c r="AK58" s="380"/>
      <c r="AL58" s="380"/>
      <c r="AM58" s="380"/>
      <c r="AN58" s="379">
        <f>SUM(AG58,AT58)</f>
        <v>0</v>
      </c>
      <c r="AO58" s="380"/>
      <c r="AP58" s="380"/>
      <c r="AQ58" s="93" t="s">
        <v>93</v>
      </c>
      <c r="AR58" s="94"/>
      <c r="AS58" s="107">
        <v>0</v>
      </c>
      <c r="AT58" s="108">
        <f>ROUND(SUM(AV58:AW58),2)</f>
        <v>0</v>
      </c>
      <c r="AU58" s="109">
        <f>'2025-OST-07-VON - Vedlejš...'!P85</f>
        <v>0</v>
      </c>
      <c r="AV58" s="108">
        <f>'2025-OST-07-VON - Vedlejš...'!J33</f>
        <v>0</v>
      </c>
      <c r="AW58" s="108">
        <f>'2025-OST-07-VON - Vedlejš...'!J34</f>
        <v>0</v>
      </c>
      <c r="AX58" s="108">
        <f>'2025-OST-07-VON - Vedlejš...'!J35</f>
        <v>0</v>
      </c>
      <c r="AY58" s="108">
        <f>'2025-OST-07-VON - Vedlejš...'!J36</f>
        <v>0</v>
      </c>
      <c r="AZ58" s="108">
        <f>'2025-OST-07-VON - Vedlejš...'!F33</f>
        <v>0</v>
      </c>
      <c r="BA58" s="108">
        <f>'2025-OST-07-VON - Vedlejš...'!F34</f>
        <v>0</v>
      </c>
      <c r="BB58" s="108">
        <f>'2025-OST-07-VON - Vedlejš...'!F35</f>
        <v>0</v>
      </c>
      <c r="BC58" s="108">
        <f>'2025-OST-07-VON - Vedlejš...'!F36</f>
        <v>0</v>
      </c>
      <c r="BD58" s="110">
        <f>'2025-OST-07-VON - Vedlejš...'!F37</f>
        <v>0</v>
      </c>
      <c r="BT58" s="99" t="s">
        <v>81</v>
      </c>
      <c r="BV58" s="99" t="s">
        <v>75</v>
      </c>
      <c r="BW58" s="99" t="s">
        <v>94</v>
      </c>
      <c r="BX58" s="99" t="s">
        <v>5</v>
      </c>
      <c r="CL58" s="99" t="s">
        <v>19</v>
      </c>
      <c r="CM58" s="99" t="s">
        <v>83</v>
      </c>
    </row>
    <row r="59" spans="1:91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2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pans="1:91" s="2" customFormat="1" ht="6.95" customHeight="1">
      <c r="A60" s="37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algorithmName="SHA-512" hashValue="TRvJLoPbudEQgGSNsjSd9ID8hewzZMw2frHWjVubIb0hxP9/tvXyBYn9OkwAvtmGRrRSt3okOwenDbxIvSiiQw==" saltValue="mKC1P53Q56toSc7fhsBlskucn2UpVBk0NkYt6MTUeF8G1WkxLrYhDal8PDTANdLnspGyOSS6ONNGk2ZnpCMbMA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58:AM58"/>
    <mergeCell ref="AN58:AP58"/>
    <mergeCell ref="D58:H58"/>
    <mergeCell ref="J58:AF58"/>
    <mergeCell ref="AG54:AM54"/>
    <mergeCell ref="AN54:AP54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5" location="'2025-OST-07-11 - D.1.1-Ar...'!C2" display="/"/>
    <hyperlink ref="A57" location="'2025-OST-07-141 - D.1.4.1...'!C2" display="/"/>
    <hyperlink ref="A58" location="'2025-OST-07-VON - Vedlej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665"/>
  <sheetViews>
    <sheetView showGridLines="0" topLeftCell="A1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AT2" s="20" t="s">
        <v>82</v>
      </c>
      <c r="AZ2" s="111" t="s">
        <v>95</v>
      </c>
      <c r="BA2" s="111" t="s">
        <v>96</v>
      </c>
      <c r="BB2" s="111" t="s">
        <v>97</v>
      </c>
      <c r="BC2" s="111" t="s">
        <v>98</v>
      </c>
      <c r="BD2" s="111" t="s">
        <v>83</v>
      </c>
    </row>
    <row r="3" spans="1:5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83</v>
      </c>
      <c r="AZ3" s="111" t="s">
        <v>99</v>
      </c>
      <c r="BA3" s="111" t="s">
        <v>100</v>
      </c>
      <c r="BB3" s="111" t="s">
        <v>101</v>
      </c>
      <c r="BC3" s="111" t="s">
        <v>102</v>
      </c>
      <c r="BD3" s="111" t="s">
        <v>83</v>
      </c>
    </row>
    <row r="4" spans="1:56" s="1" customFormat="1" ht="24.95" customHeight="1">
      <c r="B4" s="23"/>
      <c r="D4" s="114" t="s">
        <v>103</v>
      </c>
      <c r="L4" s="23"/>
      <c r="M4" s="115" t="s">
        <v>10</v>
      </c>
      <c r="AT4" s="20" t="s">
        <v>4</v>
      </c>
      <c r="AZ4" s="111" t="s">
        <v>104</v>
      </c>
      <c r="BA4" s="111" t="s">
        <v>105</v>
      </c>
      <c r="BB4" s="111" t="s">
        <v>97</v>
      </c>
      <c r="BC4" s="111" t="s">
        <v>106</v>
      </c>
      <c r="BD4" s="111" t="s">
        <v>83</v>
      </c>
    </row>
    <row r="5" spans="1:56" s="1" customFormat="1" ht="6.95" customHeight="1">
      <c r="B5" s="23"/>
      <c r="L5" s="23"/>
    </row>
    <row r="6" spans="1:56" s="1" customFormat="1" ht="12" customHeight="1">
      <c r="B6" s="23"/>
      <c r="D6" s="116" t="s">
        <v>16</v>
      </c>
      <c r="L6" s="23"/>
    </row>
    <row r="7" spans="1:56" s="1" customFormat="1" ht="16.5" customHeight="1">
      <c r="B7" s="23"/>
      <c r="E7" s="408" t="str">
        <f>'Rekapitulace stavby'!K6</f>
        <v>CPA DELFÍN - AQUAPARK PŘÍSTAVBA VNĚJŠÍHO SCHODIŠTĚ (podrobný propočet pro SP)</v>
      </c>
      <c r="F7" s="409"/>
      <c r="G7" s="409"/>
      <c r="H7" s="409"/>
      <c r="L7" s="23"/>
    </row>
    <row r="8" spans="1:56" s="2" customFormat="1" ht="12" customHeight="1">
      <c r="A8" s="37"/>
      <c r="B8" s="42"/>
      <c r="C8" s="37"/>
      <c r="D8" s="116" t="s">
        <v>107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>
      <c r="A9" s="37"/>
      <c r="B9" s="42"/>
      <c r="C9" s="37"/>
      <c r="D9" s="37"/>
      <c r="E9" s="410" t="s">
        <v>108</v>
      </c>
      <c r="F9" s="411"/>
      <c r="G9" s="411"/>
      <c r="H9" s="41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>
      <c r="A11" s="37"/>
      <c r="B11" s="42"/>
      <c r="C11" s="37"/>
      <c r="D11" s="116" t="s">
        <v>18</v>
      </c>
      <c r="E11" s="37"/>
      <c r="F11" s="106" t="s">
        <v>19</v>
      </c>
      <c r="G11" s="37"/>
      <c r="H11" s="37"/>
      <c r="I11" s="116" t="s">
        <v>20</v>
      </c>
      <c r="J11" s="106" t="s">
        <v>21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15. 10. 2025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>
      <c r="A14" s="37"/>
      <c r="B14" s="42"/>
      <c r="C14" s="37"/>
      <c r="D14" s="116" t="s">
        <v>26</v>
      </c>
      <c r="E14" s="37"/>
      <c r="F14" s="37"/>
      <c r="G14" s="37"/>
      <c r="H14" s="37"/>
      <c r="I14" s="116" t="s">
        <v>27</v>
      </c>
      <c r="J14" s="106" t="s">
        <v>21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2"/>
      <c r="C15" s="37"/>
      <c r="D15" s="37"/>
      <c r="E15" s="106" t="s">
        <v>28</v>
      </c>
      <c r="F15" s="37"/>
      <c r="G15" s="37"/>
      <c r="H15" s="37"/>
      <c r="I15" s="116" t="s">
        <v>29</v>
      </c>
      <c r="J15" s="106" t="s">
        <v>21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6" t="s">
        <v>30</v>
      </c>
      <c r="E17" s="37"/>
      <c r="F17" s="37"/>
      <c r="G17" s="37"/>
      <c r="H17" s="37"/>
      <c r="I17" s="116" t="s">
        <v>27</v>
      </c>
      <c r="J17" s="33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12" t="str">
        <f>'Rekapitulace stavby'!E14</f>
        <v>Vyplň údaj</v>
      </c>
      <c r="F18" s="413"/>
      <c r="G18" s="413"/>
      <c r="H18" s="413"/>
      <c r="I18" s="116" t="s">
        <v>29</v>
      </c>
      <c r="J18" s="33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6" t="s">
        <v>32</v>
      </c>
      <c r="E20" s="37"/>
      <c r="F20" s="37"/>
      <c r="G20" s="37"/>
      <c r="H20" s="37"/>
      <c r="I20" s="116" t="s">
        <v>27</v>
      </c>
      <c r="J20" s="106" t="s">
        <v>21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">
        <v>33</v>
      </c>
      <c r="F21" s="37"/>
      <c r="G21" s="37"/>
      <c r="H21" s="37"/>
      <c r="I21" s="116" t="s">
        <v>29</v>
      </c>
      <c r="J21" s="106" t="s">
        <v>21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6" t="s">
        <v>35</v>
      </c>
      <c r="E23" s="37"/>
      <c r="F23" s="37"/>
      <c r="G23" s="37"/>
      <c r="H23" s="37"/>
      <c r="I23" s="116" t="s">
        <v>27</v>
      </c>
      <c r="J23" s="106" t="s">
        <v>21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">
        <v>36</v>
      </c>
      <c r="F24" s="37"/>
      <c r="G24" s="37"/>
      <c r="H24" s="37"/>
      <c r="I24" s="116" t="s">
        <v>29</v>
      </c>
      <c r="J24" s="106" t="s">
        <v>21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6" t="s">
        <v>37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214.5" customHeight="1">
      <c r="A27" s="119"/>
      <c r="B27" s="120"/>
      <c r="C27" s="119"/>
      <c r="D27" s="119"/>
      <c r="E27" s="414" t="s">
        <v>109</v>
      </c>
      <c r="F27" s="414"/>
      <c r="G27" s="414"/>
      <c r="H27" s="414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22"/>
      <c r="E29" s="122"/>
      <c r="F29" s="122"/>
      <c r="G29" s="122"/>
      <c r="H29" s="122"/>
      <c r="I29" s="122"/>
      <c r="J29" s="122"/>
      <c r="K29" s="122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39</v>
      </c>
      <c r="E30" s="37"/>
      <c r="F30" s="37"/>
      <c r="G30" s="37"/>
      <c r="H30" s="37"/>
      <c r="I30" s="37"/>
      <c r="J30" s="124">
        <f>ROUND(J98,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5" t="s">
        <v>41</v>
      </c>
      <c r="G32" s="37"/>
      <c r="H32" s="37"/>
      <c r="I32" s="125" t="s">
        <v>40</v>
      </c>
      <c r="J32" s="125" t="s">
        <v>42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6" t="s">
        <v>43</v>
      </c>
      <c r="E33" s="116" t="s">
        <v>44</v>
      </c>
      <c r="F33" s="127">
        <f>ROUND((SUM(BE98:BE664)),  2)</f>
        <v>0</v>
      </c>
      <c r="G33" s="37"/>
      <c r="H33" s="37"/>
      <c r="I33" s="128">
        <v>0.21</v>
      </c>
      <c r="J33" s="127">
        <f>ROUND(((SUM(BE98:BE664))*I33),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16" t="s">
        <v>45</v>
      </c>
      <c r="F34" s="127">
        <f>ROUND((SUM(BF98:BF664)),  2)</f>
        <v>0</v>
      </c>
      <c r="G34" s="37"/>
      <c r="H34" s="37"/>
      <c r="I34" s="128">
        <v>0.12</v>
      </c>
      <c r="J34" s="127">
        <f>ROUND(((SUM(BF98:BF664))*I34),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16" t="s">
        <v>46</v>
      </c>
      <c r="F35" s="127">
        <f>ROUND((SUM(BG98:BG664)),  2)</f>
        <v>0</v>
      </c>
      <c r="G35" s="37"/>
      <c r="H35" s="37"/>
      <c r="I35" s="128">
        <v>0.21</v>
      </c>
      <c r="J35" s="127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16" t="s">
        <v>47</v>
      </c>
      <c r="F36" s="127">
        <f>ROUND((SUM(BH98:BH664)),  2)</f>
        <v>0</v>
      </c>
      <c r="G36" s="37"/>
      <c r="H36" s="37"/>
      <c r="I36" s="128">
        <v>0.12</v>
      </c>
      <c r="J36" s="127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48</v>
      </c>
      <c r="F37" s="127">
        <f>ROUND((SUM(BI98:BI664)),  2)</f>
        <v>0</v>
      </c>
      <c r="G37" s="37"/>
      <c r="H37" s="37"/>
      <c r="I37" s="128">
        <v>0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9"/>
      <c r="D39" s="130" t="s">
        <v>49</v>
      </c>
      <c r="E39" s="131"/>
      <c r="F39" s="131"/>
      <c r="G39" s="132" t="s">
        <v>50</v>
      </c>
      <c r="H39" s="133" t="s">
        <v>51</v>
      </c>
      <c r="I39" s="131"/>
      <c r="J39" s="134">
        <f>SUM(J30:J37)</f>
        <v>0</v>
      </c>
      <c r="K39" s="135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110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5" t="str">
        <f>E7</f>
        <v>CPA DELFÍN - AQUAPARK PŘÍSTAVBA VNĚJŠÍHO SCHODIŠTĚ (podrobný propočet pro SP)</v>
      </c>
      <c r="F48" s="416"/>
      <c r="G48" s="416"/>
      <c r="H48" s="416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107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4" t="str">
        <f>E9</f>
        <v>2025/OST/07-11 - D.1.1-Architektonické a stavebně technické řešení (vč.statiky a PBŘ)</v>
      </c>
      <c r="F50" s="417"/>
      <c r="G50" s="417"/>
      <c r="H50" s="417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 xml:space="preserve"> </v>
      </c>
      <c r="G52" s="39"/>
      <c r="H52" s="39"/>
      <c r="I52" s="32" t="s">
        <v>24</v>
      </c>
      <c r="J52" s="62" t="str">
        <f>IF(J12="","",J12)</f>
        <v>15. 10. 2025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26</v>
      </c>
      <c r="D54" s="39"/>
      <c r="E54" s="39"/>
      <c r="F54" s="30" t="str">
        <f>E15</f>
        <v>CPA Delfín Uh.Brod</v>
      </c>
      <c r="G54" s="39"/>
      <c r="H54" s="39"/>
      <c r="I54" s="32" t="s">
        <v>32</v>
      </c>
      <c r="J54" s="35" t="str">
        <f>E21</f>
        <v>PROST 2000 Zlín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35</v>
      </c>
      <c r="J55" s="35" t="str">
        <f>E24</f>
        <v>Ing.A.Hejmalová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0" t="s">
        <v>111</v>
      </c>
      <c r="D57" s="141"/>
      <c r="E57" s="141"/>
      <c r="F57" s="141"/>
      <c r="G57" s="141"/>
      <c r="H57" s="141"/>
      <c r="I57" s="141"/>
      <c r="J57" s="142" t="s">
        <v>112</v>
      </c>
      <c r="K57" s="141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43" t="s">
        <v>71</v>
      </c>
      <c r="D59" s="39"/>
      <c r="E59" s="39"/>
      <c r="F59" s="39"/>
      <c r="G59" s="39"/>
      <c r="H59" s="39"/>
      <c r="I59" s="39"/>
      <c r="J59" s="80">
        <f>J98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113</v>
      </c>
    </row>
    <row r="60" spans="1:47" s="9" customFormat="1" ht="24.95" customHeight="1">
      <c r="B60" s="144"/>
      <c r="C60" s="145"/>
      <c r="D60" s="146" t="s">
        <v>114</v>
      </c>
      <c r="E60" s="147"/>
      <c r="F60" s="147"/>
      <c r="G60" s="147"/>
      <c r="H60" s="147"/>
      <c r="I60" s="147"/>
      <c r="J60" s="148">
        <f>J99</f>
        <v>0</v>
      </c>
      <c r="K60" s="145"/>
      <c r="L60" s="149"/>
    </row>
    <row r="61" spans="1:47" s="10" customFormat="1" ht="19.899999999999999" customHeight="1">
      <c r="B61" s="150"/>
      <c r="C61" s="100"/>
      <c r="D61" s="151" t="s">
        <v>115</v>
      </c>
      <c r="E61" s="152"/>
      <c r="F61" s="152"/>
      <c r="G61" s="152"/>
      <c r="H61" s="152"/>
      <c r="I61" s="152"/>
      <c r="J61" s="153">
        <f>J100</f>
        <v>0</v>
      </c>
      <c r="K61" s="100"/>
      <c r="L61" s="154"/>
    </row>
    <row r="62" spans="1:47" s="10" customFormat="1" ht="19.899999999999999" customHeight="1">
      <c r="B62" s="150"/>
      <c r="C62" s="100"/>
      <c r="D62" s="151" t="s">
        <v>116</v>
      </c>
      <c r="E62" s="152"/>
      <c r="F62" s="152"/>
      <c r="G62" s="152"/>
      <c r="H62" s="152"/>
      <c r="I62" s="152"/>
      <c r="J62" s="153">
        <f>J227</f>
        <v>0</v>
      </c>
      <c r="K62" s="100"/>
      <c r="L62" s="154"/>
    </row>
    <row r="63" spans="1:47" s="10" customFormat="1" ht="19.899999999999999" customHeight="1">
      <c r="B63" s="150"/>
      <c r="C63" s="100"/>
      <c r="D63" s="151" t="s">
        <v>117</v>
      </c>
      <c r="E63" s="152"/>
      <c r="F63" s="152"/>
      <c r="G63" s="152"/>
      <c r="H63" s="152"/>
      <c r="I63" s="152"/>
      <c r="J63" s="153">
        <f>J255</f>
        <v>0</v>
      </c>
      <c r="K63" s="100"/>
      <c r="L63" s="154"/>
    </row>
    <row r="64" spans="1:47" s="10" customFormat="1" ht="19.899999999999999" customHeight="1">
      <c r="B64" s="150"/>
      <c r="C64" s="100"/>
      <c r="D64" s="151" t="s">
        <v>118</v>
      </c>
      <c r="E64" s="152"/>
      <c r="F64" s="152"/>
      <c r="G64" s="152"/>
      <c r="H64" s="152"/>
      <c r="I64" s="152"/>
      <c r="J64" s="153">
        <f>J285</f>
        <v>0</v>
      </c>
      <c r="K64" s="100"/>
      <c r="L64" s="154"/>
    </row>
    <row r="65" spans="1:31" s="10" customFormat="1" ht="19.899999999999999" customHeight="1">
      <c r="B65" s="150"/>
      <c r="C65" s="100"/>
      <c r="D65" s="151" t="s">
        <v>119</v>
      </c>
      <c r="E65" s="152"/>
      <c r="F65" s="152"/>
      <c r="G65" s="152"/>
      <c r="H65" s="152"/>
      <c r="I65" s="152"/>
      <c r="J65" s="153">
        <f>J292</f>
        <v>0</v>
      </c>
      <c r="K65" s="100"/>
      <c r="L65" s="154"/>
    </row>
    <row r="66" spans="1:31" s="10" customFormat="1" ht="19.899999999999999" customHeight="1">
      <c r="B66" s="150"/>
      <c r="C66" s="100"/>
      <c r="D66" s="151" t="s">
        <v>120</v>
      </c>
      <c r="E66" s="152"/>
      <c r="F66" s="152"/>
      <c r="G66" s="152"/>
      <c r="H66" s="152"/>
      <c r="I66" s="152"/>
      <c r="J66" s="153">
        <f>J303</f>
        <v>0</v>
      </c>
      <c r="K66" s="100"/>
      <c r="L66" s="154"/>
    </row>
    <row r="67" spans="1:31" s="10" customFormat="1" ht="19.899999999999999" customHeight="1">
      <c r="B67" s="150"/>
      <c r="C67" s="100"/>
      <c r="D67" s="151" t="s">
        <v>121</v>
      </c>
      <c r="E67" s="152"/>
      <c r="F67" s="152"/>
      <c r="G67" s="152"/>
      <c r="H67" s="152"/>
      <c r="I67" s="152"/>
      <c r="J67" s="153">
        <f>J402</f>
        <v>0</v>
      </c>
      <c r="K67" s="100"/>
      <c r="L67" s="154"/>
    </row>
    <row r="68" spans="1:31" s="10" customFormat="1" ht="19.899999999999999" customHeight="1">
      <c r="B68" s="150"/>
      <c r="C68" s="100"/>
      <c r="D68" s="151" t="s">
        <v>122</v>
      </c>
      <c r="E68" s="152"/>
      <c r="F68" s="152"/>
      <c r="G68" s="152"/>
      <c r="H68" s="152"/>
      <c r="I68" s="152"/>
      <c r="J68" s="153">
        <f>J414</f>
        <v>0</v>
      </c>
      <c r="K68" s="100"/>
      <c r="L68" s="154"/>
    </row>
    <row r="69" spans="1:31" s="10" customFormat="1" ht="19.899999999999999" customHeight="1">
      <c r="B69" s="150"/>
      <c r="C69" s="100"/>
      <c r="D69" s="151" t="s">
        <v>123</v>
      </c>
      <c r="E69" s="152"/>
      <c r="F69" s="152"/>
      <c r="G69" s="152"/>
      <c r="H69" s="152"/>
      <c r="I69" s="152"/>
      <c r="J69" s="153">
        <f>J495</f>
        <v>0</v>
      </c>
      <c r="K69" s="100"/>
      <c r="L69" s="154"/>
    </row>
    <row r="70" spans="1:31" s="10" customFormat="1" ht="19.899999999999999" customHeight="1">
      <c r="B70" s="150"/>
      <c r="C70" s="100"/>
      <c r="D70" s="151" t="s">
        <v>124</v>
      </c>
      <c r="E70" s="152"/>
      <c r="F70" s="152"/>
      <c r="G70" s="152"/>
      <c r="H70" s="152"/>
      <c r="I70" s="152"/>
      <c r="J70" s="153">
        <f>J506</f>
        <v>0</v>
      </c>
      <c r="K70" s="100"/>
      <c r="L70" s="154"/>
    </row>
    <row r="71" spans="1:31" s="9" customFormat="1" ht="24.95" customHeight="1">
      <c r="B71" s="144"/>
      <c r="C71" s="145"/>
      <c r="D71" s="146" t="s">
        <v>125</v>
      </c>
      <c r="E71" s="147"/>
      <c r="F71" s="147"/>
      <c r="G71" s="147"/>
      <c r="H71" s="147"/>
      <c r="I71" s="147"/>
      <c r="J71" s="148">
        <f>J509</f>
        <v>0</v>
      </c>
      <c r="K71" s="145"/>
      <c r="L71" s="149"/>
    </row>
    <row r="72" spans="1:31" s="10" customFormat="1" ht="19.899999999999999" customHeight="1">
      <c r="B72" s="150"/>
      <c r="C72" s="100"/>
      <c r="D72" s="151" t="s">
        <v>126</v>
      </c>
      <c r="E72" s="152"/>
      <c r="F72" s="152"/>
      <c r="G72" s="152"/>
      <c r="H72" s="152"/>
      <c r="I72" s="152"/>
      <c r="J72" s="153">
        <f>J510</f>
        <v>0</v>
      </c>
      <c r="K72" s="100"/>
      <c r="L72" s="154"/>
    </row>
    <row r="73" spans="1:31" s="10" customFormat="1" ht="19.899999999999999" customHeight="1">
      <c r="B73" s="150"/>
      <c r="C73" s="100"/>
      <c r="D73" s="151" t="s">
        <v>127</v>
      </c>
      <c r="E73" s="152"/>
      <c r="F73" s="152"/>
      <c r="G73" s="152"/>
      <c r="H73" s="152"/>
      <c r="I73" s="152"/>
      <c r="J73" s="153">
        <f>J528</f>
        <v>0</v>
      </c>
      <c r="K73" s="100"/>
      <c r="L73" s="154"/>
    </row>
    <row r="74" spans="1:31" s="10" customFormat="1" ht="19.899999999999999" customHeight="1">
      <c r="B74" s="150"/>
      <c r="C74" s="100"/>
      <c r="D74" s="151" t="s">
        <v>128</v>
      </c>
      <c r="E74" s="152"/>
      <c r="F74" s="152"/>
      <c r="G74" s="152"/>
      <c r="H74" s="152"/>
      <c r="I74" s="152"/>
      <c r="J74" s="153">
        <f>J532</f>
        <v>0</v>
      </c>
      <c r="K74" s="100"/>
      <c r="L74" s="154"/>
    </row>
    <row r="75" spans="1:31" s="10" customFormat="1" ht="19.899999999999999" customHeight="1">
      <c r="B75" s="150"/>
      <c r="C75" s="100"/>
      <c r="D75" s="151" t="s">
        <v>129</v>
      </c>
      <c r="E75" s="152"/>
      <c r="F75" s="152"/>
      <c r="G75" s="152"/>
      <c r="H75" s="152"/>
      <c r="I75" s="152"/>
      <c r="J75" s="153">
        <f>J558</f>
        <v>0</v>
      </c>
      <c r="K75" s="100"/>
      <c r="L75" s="154"/>
    </row>
    <row r="76" spans="1:31" s="10" customFormat="1" ht="19.899999999999999" customHeight="1">
      <c r="B76" s="150"/>
      <c r="C76" s="100"/>
      <c r="D76" s="151" t="s">
        <v>130</v>
      </c>
      <c r="E76" s="152"/>
      <c r="F76" s="152"/>
      <c r="G76" s="152"/>
      <c r="H76" s="152"/>
      <c r="I76" s="152"/>
      <c r="J76" s="153">
        <f>J588</f>
        <v>0</v>
      </c>
      <c r="K76" s="100"/>
      <c r="L76" s="154"/>
    </row>
    <row r="77" spans="1:31" s="10" customFormat="1" ht="19.899999999999999" customHeight="1">
      <c r="B77" s="150"/>
      <c r="C77" s="100"/>
      <c r="D77" s="151" t="s">
        <v>131</v>
      </c>
      <c r="E77" s="152"/>
      <c r="F77" s="152"/>
      <c r="G77" s="152"/>
      <c r="H77" s="152"/>
      <c r="I77" s="152"/>
      <c r="J77" s="153">
        <f>J617</f>
        <v>0</v>
      </c>
      <c r="K77" s="100"/>
      <c r="L77" s="154"/>
    </row>
    <row r="78" spans="1:31" s="10" customFormat="1" ht="19.899999999999999" customHeight="1">
      <c r="B78" s="150"/>
      <c r="C78" s="100"/>
      <c r="D78" s="151" t="s">
        <v>132</v>
      </c>
      <c r="E78" s="152"/>
      <c r="F78" s="152"/>
      <c r="G78" s="152"/>
      <c r="H78" s="152"/>
      <c r="I78" s="152"/>
      <c r="J78" s="153">
        <f>J648</f>
        <v>0</v>
      </c>
      <c r="K78" s="100"/>
      <c r="L78" s="154"/>
    </row>
    <row r="79" spans="1:31" s="2" customFormat="1" ht="21.7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4" spans="1:31" s="2" customFormat="1" ht="6.95" customHeight="1">
      <c r="A84" s="37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31" s="2" customFormat="1" ht="24.95" customHeight="1">
      <c r="A85" s="37"/>
      <c r="B85" s="38"/>
      <c r="C85" s="26" t="s">
        <v>133</v>
      </c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31" s="2" customFormat="1" ht="6.95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31" s="2" customFormat="1" ht="12" customHeight="1">
      <c r="A87" s="37"/>
      <c r="B87" s="38"/>
      <c r="C87" s="32" t="s">
        <v>16</v>
      </c>
      <c r="D87" s="39"/>
      <c r="E87" s="39"/>
      <c r="F87" s="39"/>
      <c r="G87" s="39"/>
      <c r="H87" s="39"/>
      <c r="I87" s="39"/>
      <c r="J87" s="39"/>
      <c r="K87" s="39"/>
      <c r="L87" s="11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31" s="2" customFormat="1" ht="16.5" customHeight="1">
      <c r="A88" s="37"/>
      <c r="B88" s="38"/>
      <c r="C88" s="39"/>
      <c r="D88" s="39"/>
      <c r="E88" s="415" t="str">
        <f>E7</f>
        <v>CPA DELFÍN - AQUAPARK PŘÍSTAVBA VNĚJŠÍHO SCHODIŠTĚ (podrobný propočet pro SP)</v>
      </c>
      <c r="F88" s="416"/>
      <c r="G88" s="416"/>
      <c r="H88" s="416"/>
      <c r="I88" s="39"/>
      <c r="J88" s="39"/>
      <c r="K88" s="39"/>
      <c r="L88" s="11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12" customHeight="1">
      <c r="A89" s="37"/>
      <c r="B89" s="38"/>
      <c r="C89" s="32" t="s">
        <v>107</v>
      </c>
      <c r="D89" s="39"/>
      <c r="E89" s="39"/>
      <c r="F89" s="39"/>
      <c r="G89" s="39"/>
      <c r="H89" s="39"/>
      <c r="I89" s="39"/>
      <c r="J89" s="39"/>
      <c r="K89" s="39"/>
      <c r="L89" s="11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16.5" customHeight="1">
      <c r="A90" s="37"/>
      <c r="B90" s="38"/>
      <c r="C90" s="39"/>
      <c r="D90" s="39"/>
      <c r="E90" s="364" t="str">
        <f>E9</f>
        <v>2025/OST/07-11 - D.1.1-Architektonické a stavebně technické řešení (vč.statiky a PBŘ)</v>
      </c>
      <c r="F90" s="417"/>
      <c r="G90" s="417"/>
      <c r="H90" s="417"/>
      <c r="I90" s="39"/>
      <c r="J90" s="39"/>
      <c r="K90" s="39"/>
      <c r="L90" s="11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6.95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1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12" customHeight="1">
      <c r="A92" s="37"/>
      <c r="B92" s="38"/>
      <c r="C92" s="32" t="s">
        <v>22</v>
      </c>
      <c r="D92" s="39"/>
      <c r="E92" s="39"/>
      <c r="F92" s="30" t="str">
        <f>F12</f>
        <v xml:space="preserve"> </v>
      </c>
      <c r="G92" s="39"/>
      <c r="H92" s="39"/>
      <c r="I92" s="32" t="s">
        <v>24</v>
      </c>
      <c r="J92" s="62" t="str">
        <f>IF(J12="","",J12)</f>
        <v>15. 10. 2025</v>
      </c>
      <c r="K92" s="39"/>
      <c r="L92" s="11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6.95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1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15.2" customHeight="1">
      <c r="A94" s="37"/>
      <c r="B94" s="38"/>
      <c r="C94" s="32" t="s">
        <v>26</v>
      </c>
      <c r="D94" s="39"/>
      <c r="E94" s="39"/>
      <c r="F94" s="30" t="str">
        <f>E15</f>
        <v>CPA Delfín Uh.Brod</v>
      </c>
      <c r="G94" s="39"/>
      <c r="H94" s="39"/>
      <c r="I94" s="32" t="s">
        <v>32</v>
      </c>
      <c r="J94" s="35" t="str">
        <f>E21</f>
        <v>PROST 2000 Zlín</v>
      </c>
      <c r="K94" s="39"/>
      <c r="L94" s="11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15.2" customHeight="1">
      <c r="A95" s="37"/>
      <c r="B95" s="38"/>
      <c r="C95" s="32" t="s">
        <v>30</v>
      </c>
      <c r="D95" s="39"/>
      <c r="E95" s="39"/>
      <c r="F95" s="30" t="str">
        <f>IF(E18="","",E18)</f>
        <v>Vyplň údaj</v>
      </c>
      <c r="G95" s="39"/>
      <c r="H95" s="39"/>
      <c r="I95" s="32" t="s">
        <v>35</v>
      </c>
      <c r="J95" s="35" t="str">
        <f>E24</f>
        <v>Ing.A.Hejmalová</v>
      </c>
      <c r="K95" s="39"/>
      <c r="L95" s="11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0.35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1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11" customFormat="1" ht="29.25" customHeight="1">
      <c r="A97" s="155"/>
      <c r="B97" s="156"/>
      <c r="C97" s="157" t="s">
        <v>134</v>
      </c>
      <c r="D97" s="158" t="s">
        <v>58</v>
      </c>
      <c r="E97" s="158" t="s">
        <v>54</v>
      </c>
      <c r="F97" s="158" t="s">
        <v>55</v>
      </c>
      <c r="G97" s="158" t="s">
        <v>135</v>
      </c>
      <c r="H97" s="158" t="s">
        <v>136</v>
      </c>
      <c r="I97" s="158" t="s">
        <v>137</v>
      </c>
      <c r="J97" s="158" t="s">
        <v>112</v>
      </c>
      <c r="K97" s="159" t="s">
        <v>138</v>
      </c>
      <c r="L97" s="160"/>
      <c r="M97" s="71" t="s">
        <v>21</v>
      </c>
      <c r="N97" s="72" t="s">
        <v>43</v>
      </c>
      <c r="O97" s="72" t="s">
        <v>139</v>
      </c>
      <c r="P97" s="72" t="s">
        <v>140</v>
      </c>
      <c r="Q97" s="72" t="s">
        <v>141</v>
      </c>
      <c r="R97" s="72" t="s">
        <v>142</v>
      </c>
      <c r="S97" s="72" t="s">
        <v>143</v>
      </c>
      <c r="T97" s="73" t="s">
        <v>144</v>
      </c>
      <c r="U97" s="155"/>
      <c r="V97" s="155"/>
      <c r="W97" s="155"/>
      <c r="X97" s="155"/>
      <c r="Y97" s="155"/>
      <c r="Z97" s="155"/>
      <c r="AA97" s="155"/>
      <c r="AB97" s="155"/>
      <c r="AC97" s="155"/>
      <c r="AD97" s="155"/>
      <c r="AE97" s="155"/>
    </row>
    <row r="98" spans="1:65" s="2" customFormat="1" ht="22.9" customHeight="1">
      <c r="A98" s="37"/>
      <c r="B98" s="38"/>
      <c r="C98" s="78" t="s">
        <v>145</v>
      </c>
      <c r="D98" s="39"/>
      <c r="E98" s="39"/>
      <c r="F98" s="39"/>
      <c r="G98" s="39"/>
      <c r="H98" s="39"/>
      <c r="I98" s="39"/>
      <c r="J98" s="161">
        <f>BK98</f>
        <v>0</v>
      </c>
      <c r="K98" s="39"/>
      <c r="L98" s="42"/>
      <c r="M98" s="74"/>
      <c r="N98" s="162"/>
      <c r="O98" s="75"/>
      <c r="P98" s="163">
        <f>P99+P509</f>
        <v>0</v>
      </c>
      <c r="Q98" s="75"/>
      <c r="R98" s="163">
        <f>R99+R509</f>
        <v>25.32546881</v>
      </c>
      <c r="S98" s="75"/>
      <c r="T98" s="164">
        <f>T99+T509</f>
        <v>2.6879390000000001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72</v>
      </c>
      <c r="AU98" s="20" t="s">
        <v>113</v>
      </c>
      <c r="BK98" s="165">
        <f>BK99+BK509</f>
        <v>0</v>
      </c>
    </row>
    <row r="99" spans="1:65" s="12" customFormat="1" ht="25.9" customHeight="1">
      <c r="B99" s="166"/>
      <c r="C99" s="167"/>
      <c r="D99" s="168" t="s">
        <v>72</v>
      </c>
      <c r="E99" s="169" t="s">
        <v>146</v>
      </c>
      <c r="F99" s="169" t="s">
        <v>147</v>
      </c>
      <c r="G99" s="167"/>
      <c r="H99" s="167"/>
      <c r="I99" s="170"/>
      <c r="J99" s="171">
        <f>BK99</f>
        <v>0</v>
      </c>
      <c r="K99" s="167"/>
      <c r="L99" s="172"/>
      <c r="M99" s="173"/>
      <c r="N99" s="174"/>
      <c r="O99" s="174"/>
      <c r="P99" s="175">
        <f>P100+P227+P255+P285+P292+P303+P402+P414+P495+P506</f>
        <v>0</v>
      </c>
      <c r="Q99" s="174"/>
      <c r="R99" s="175">
        <f>R100+R227+R255+R285+R292+R303+R402+R414+R495+R506</f>
        <v>23.868694470000001</v>
      </c>
      <c r="S99" s="174"/>
      <c r="T99" s="176">
        <f>T100+T227+T255+T285+T292+T303+T402+T414+T495+T506</f>
        <v>2.0891519999999999</v>
      </c>
      <c r="AR99" s="177" t="s">
        <v>81</v>
      </c>
      <c r="AT99" s="178" t="s">
        <v>72</v>
      </c>
      <c r="AU99" s="178" t="s">
        <v>73</v>
      </c>
      <c r="AY99" s="177" t="s">
        <v>148</v>
      </c>
      <c r="BK99" s="179">
        <f>BK100+BK227+BK255+BK285+BK292+BK303+BK402+BK414+BK495+BK506</f>
        <v>0</v>
      </c>
    </row>
    <row r="100" spans="1:65" s="12" customFormat="1" ht="22.9" customHeight="1">
      <c r="B100" s="166"/>
      <c r="C100" s="167"/>
      <c r="D100" s="168" t="s">
        <v>72</v>
      </c>
      <c r="E100" s="180" t="s">
        <v>81</v>
      </c>
      <c r="F100" s="180" t="s">
        <v>149</v>
      </c>
      <c r="G100" s="167"/>
      <c r="H100" s="167"/>
      <c r="I100" s="170"/>
      <c r="J100" s="181">
        <f>BK100</f>
        <v>0</v>
      </c>
      <c r="K100" s="167"/>
      <c r="L100" s="172"/>
      <c r="M100" s="173"/>
      <c r="N100" s="174"/>
      <c r="O100" s="174"/>
      <c r="P100" s="175">
        <f>SUM(P101:P226)</f>
        <v>0</v>
      </c>
      <c r="Q100" s="174"/>
      <c r="R100" s="175">
        <f>SUM(R101:R226)</f>
        <v>2.4084509999999999</v>
      </c>
      <c r="S100" s="174"/>
      <c r="T100" s="176">
        <f>SUM(T101:T226)</f>
        <v>0</v>
      </c>
      <c r="AR100" s="177" t="s">
        <v>81</v>
      </c>
      <c r="AT100" s="178" t="s">
        <v>72</v>
      </c>
      <c r="AU100" s="178" t="s">
        <v>81</v>
      </c>
      <c r="AY100" s="177" t="s">
        <v>148</v>
      </c>
      <c r="BK100" s="179">
        <f>SUM(BK101:BK226)</f>
        <v>0</v>
      </c>
    </row>
    <row r="101" spans="1:65" s="2" customFormat="1" ht="16.5" customHeight="1">
      <c r="A101" s="37"/>
      <c r="B101" s="38"/>
      <c r="C101" s="182" t="s">
        <v>81</v>
      </c>
      <c r="D101" s="182" t="s">
        <v>150</v>
      </c>
      <c r="E101" s="183" t="s">
        <v>151</v>
      </c>
      <c r="F101" s="184" t="s">
        <v>152</v>
      </c>
      <c r="G101" s="185" t="s">
        <v>101</v>
      </c>
      <c r="H101" s="186">
        <v>15</v>
      </c>
      <c r="I101" s="187"/>
      <c r="J101" s="188">
        <f>ROUND(I101*H101,2)</f>
        <v>0</v>
      </c>
      <c r="K101" s="184" t="s">
        <v>153</v>
      </c>
      <c r="L101" s="42"/>
      <c r="M101" s="189" t="s">
        <v>21</v>
      </c>
      <c r="N101" s="190" t="s">
        <v>44</v>
      </c>
      <c r="O101" s="67"/>
      <c r="P101" s="191">
        <f>O101*H101</f>
        <v>0</v>
      </c>
      <c r="Q101" s="191">
        <v>5.5999999999999995E-4</v>
      </c>
      <c r="R101" s="191">
        <f>Q101*H101</f>
        <v>8.3999999999999995E-3</v>
      </c>
      <c r="S101" s="191">
        <v>0</v>
      </c>
      <c r="T101" s="19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3" t="s">
        <v>154</v>
      </c>
      <c r="AT101" s="193" t="s">
        <v>150</v>
      </c>
      <c r="AU101" s="193" t="s">
        <v>83</v>
      </c>
      <c r="AY101" s="20" t="s">
        <v>148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0" t="s">
        <v>81</v>
      </c>
      <c r="BK101" s="194">
        <f>ROUND(I101*H101,2)</f>
        <v>0</v>
      </c>
      <c r="BL101" s="20" t="s">
        <v>154</v>
      </c>
      <c r="BM101" s="193" t="s">
        <v>155</v>
      </c>
    </row>
    <row r="102" spans="1:65" s="2" customFormat="1" ht="11.25">
      <c r="A102" s="37"/>
      <c r="B102" s="38"/>
      <c r="C102" s="39"/>
      <c r="D102" s="195" t="s">
        <v>156</v>
      </c>
      <c r="E102" s="39"/>
      <c r="F102" s="196" t="s">
        <v>157</v>
      </c>
      <c r="G102" s="39"/>
      <c r="H102" s="39"/>
      <c r="I102" s="197"/>
      <c r="J102" s="39"/>
      <c r="K102" s="39"/>
      <c r="L102" s="42"/>
      <c r="M102" s="198"/>
      <c r="N102" s="199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156</v>
      </c>
      <c r="AU102" s="20" t="s">
        <v>83</v>
      </c>
    </row>
    <row r="103" spans="1:65" s="13" customFormat="1" ht="11.25">
      <c r="B103" s="200"/>
      <c r="C103" s="201"/>
      <c r="D103" s="202" t="s">
        <v>158</v>
      </c>
      <c r="E103" s="203" t="s">
        <v>21</v>
      </c>
      <c r="F103" s="204" t="s">
        <v>159</v>
      </c>
      <c r="G103" s="201"/>
      <c r="H103" s="205">
        <v>15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158</v>
      </c>
      <c r="AU103" s="211" t="s">
        <v>83</v>
      </c>
      <c r="AV103" s="13" t="s">
        <v>83</v>
      </c>
      <c r="AW103" s="13" t="s">
        <v>34</v>
      </c>
      <c r="AX103" s="13" t="s">
        <v>73</v>
      </c>
      <c r="AY103" s="211" t="s">
        <v>148</v>
      </c>
    </row>
    <row r="104" spans="1:65" s="14" customFormat="1" ht="11.25">
      <c r="B104" s="212"/>
      <c r="C104" s="213"/>
      <c r="D104" s="202" t="s">
        <v>158</v>
      </c>
      <c r="E104" s="214" t="s">
        <v>21</v>
      </c>
      <c r="F104" s="215" t="s">
        <v>160</v>
      </c>
      <c r="G104" s="213"/>
      <c r="H104" s="216">
        <v>15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158</v>
      </c>
      <c r="AU104" s="222" t="s">
        <v>83</v>
      </c>
      <c r="AV104" s="14" t="s">
        <v>161</v>
      </c>
      <c r="AW104" s="14" t="s">
        <v>34</v>
      </c>
      <c r="AX104" s="14" t="s">
        <v>81</v>
      </c>
      <c r="AY104" s="222" t="s">
        <v>148</v>
      </c>
    </row>
    <row r="105" spans="1:65" s="2" customFormat="1" ht="16.5" customHeight="1">
      <c r="A105" s="37"/>
      <c r="B105" s="38"/>
      <c r="C105" s="182" t="s">
        <v>83</v>
      </c>
      <c r="D105" s="182" t="s">
        <v>150</v>
      </c>
      <c r="E105" s="183" t="s">
        <v>162</v>
      </c>
      <c r="F105" s="184" t="s">
        <v>163</v>
      </c>
      <c r="G105" s="185" t="s">
        <v>101</v>
      </c>
      <c r="H105" s="186">
        <v>15</v>
      </c>
      <c r="I105" s="187"/>
      <c r="J105" s="188">
        <f>ROUND(I105*H105,2)</f>
        <v>0</v>
      </c>
      <c r="K105" s="184" t="s">
        <v>153</v>
      </c>
      <c r="L105" s="42"/>
      <c r="M105" s="189" t="s">
        <v>21</v>
      </c>
      <c r="N105" s="190" t="s">
        <v>44</v>
      </c>
      <c r="O105" s="67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3" t="s">
        <v>154</v>
      </c>
      <c r="AT105" s="193" t="s">
        <v>150</v>
      </c>
      <c r="AU105" s="193" t="s">
        <v>83</v>
      </c>
      <c r="AY105" s="20" t="s">
        <v>148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0" t="s">
        <v>81</v>
      </c>
      <c r="BK105" s="194">
        <f>ROUND(I105*H105,2)</f>
        <v>0</v>
      </c>
      <c r="BL105" s="20" t="s">
        <v>154</v>
      </c>
      <c r="BM105" s="193" t="s">
        <v>164</v>
      </c>
    </row>
    <row r="106" spans="1:65" s="2" customFormat="1" ht="11.25">
      <c r="A106" s="37"/>
      <c r="B106" s="38"/>
      <c r="C106" s="39"/>
      <c r="D106" s="195" t="s">
        <v>156</v>
      </c>
      <c r="E106" s="39"/>
      <c r="F106" s="196" t="s">
        <v>165</v>
      </c>
      <c r="G106" s="39"/>
      <c r="H106" s="39"/>
      <c r="I106" s="197"/>
      <c r="J106" s="39"/>
      <c r="K106" s="39"/>
      <c r="L106" s="42"/>
      <c r="M106" s="198"/>
      <c r="N106" s="199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156</v>
      </c>
      <c r="AU106" s="20" t="s">
        <v>83</v>
      </c>
    </row>
    <row r="107" spans="1:65" s="13" customFormat="1" ht="11.25">
      <c r="B107" s="200"/>
      <c r="C107" s="201"/>
      <c r="D107" s="202" t="s">
        <v>158</v>
      </c>
      <c r="E107" s="203" t="s">
        <v>21</v>
      </c>
      <c r="F107" s="204" t="s">
        <v>159</v>
      </c>
      <c r="G107" s="201"/>
      <c r="H107" s="205">
        <v>15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158</v>
      </c>
      <c r="AU107" s="211" t="s">
        <v>83</v>
      </c>
      <c r="AV107" s="13" t="s">
        <v>83</v>
      </c>
      <c r="AW107" s="13" t="s">
        <v>34</v>
      </c>
      <c r="AX107" s="13" t="s">
        <v>73</v>
      </c>
      <c r="AY107" s="211" t="s">
        <v>148</v>
      </c>
    </row>
    <row r="108" spans="1:65" s="14" customFormat="1" ht="11.25">
      <c r="B108" s="212"/>
      <c r="C108" s="213"/>
      <c r="D108" s="202" t="s">
        <v>158</v>
      </c>
      <c r="E108" s="214" t="s">
        <v>21</v>
      </c>
      <c r="F108" s="215" t="s">
        <v>160</v>
      </c>
      <c r="G108" s="213"/>
      <c r="H108" s="216">
        <v>15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158</v>
      </c>
      <c r="AU108" s="222" t="s">
        <v>83</v>
      </c>
      <c r="AV108" s="14" t="s">
        <v>161</v>
      </c>
      <c r="AW108" s="14" t="s">
        <v>34</v>
      </c>
      <c r="AX108" s="14" t="s">
        <v>81</v>
      </c>
      <c r="AY108" s="222" t="s">
        <v>148</v>
      </c>
    </row>
    <row r="109" spans="1:65" s="2" customFormat="1" ht="16.5" customHeight="1">
      <c r="A109" s="37"/>
      <c r="B109" s="38"/>
      <c r="C109" s="182" t="s">
        <v>161</v>
      </c>
      <c r="D109" s="182" t="s">
        <v>150</v>
      </c>
      <c r="E109" s="183" t="s">
        <v>166</v>
      </c>
      <c r="F109" s="184" t="s">
        <v>167</v>
      </c>
      <c r="G109" s="185" t="s">
        <v>97</v>
      </c>
      <c r="H109" s="186">
        <v>20.663</v>
      </c>
      <c r="I109" s="187"/>
      <c r="J109" s="188">
        <f>ROUND(I109*H109,2)</f>
        <v>0</v>
      </c>
      <c r="K109" s="184" t="s">
        <v>153</v>
      </c>
      <c r="L109" s="42"/>
      <c r="M109" s="189" t="s">
        <v>21</v>
      </c>
      <c r="N109" s="190" t="s">
        <v>44</v>
      </c>
      <c r="O109" s="67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3" t="s">
        <v>154</v>
      </c>
      <c r="AT109" s="193" t="s">
        <v>150</v>
      </c>
      <c r="AU109" s="193" t="s">
        <v>83</v>
      </c>
      <c r="AY109" s="20" t="s">
        <v>148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0" t="s">
        <v>81</v>
      </c>
      <c r="BK109" s="194">
        <f>ROUND(I109*H109,2)</f>
        <v>0</v>
      </c>
      <c r="BL109" s="20" t="s">
        <v>154</v>
      </c>
      <c r="BM109" s="193" t="s">
        <v>168</v>
      </c>
    </row>
    <row r="110" spans="1:65" s="2" customFormat="1" ht="11.25">
      <c r="A110" s="37"/>
      <c r="B110" s="38"/>
      <c r="C110" s="39"/>
      <c r="D110" s="195" t="s">
        <v>156</v>
      </c>
      <c r="E110" s="39"/>
      <c r="F110" s="196" t="s">
        <v>169</v>
      </c>
      <c r="G110" s="39"/>
      <c r="H110" s="39"/>
      <c r="I110" s="197"/>
      <c r="J110" s="39"/>
      <c r="K110" s="39"/>
      <c r="L110" s="42"/>
      <c r="M110" s="198"/>
      <c r="N110" s="199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156</v>
      </c>
      <c r="AU110" s="20" t="s">
        <v>83</v>
      </c>
    </row>
    <row r="111" spans="1:65" s="13" customFormat="1" ht="11.25">
      <c r="B111" s="200"/>
      <c r="C111" s="201"/>
      <c r="D111" s="202" t="s">
        <v>158</v>
      </c>
      <c r="E111" s="203" t="s">
        <v>21</v>
      </c>
      <c r="F111" s="204" t="s">
        <v>170</v>
      </c>
      <c r="G111" s="201"/>
      <c r="H111" s="205">
        <v>20.663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158</v>
      </c>
      <c r="AU111" s="211" t="s">
        <v>83</v>
      </c>
      <c r="AV111" s="13" t="s">
        <v>83</v>
      </c>
      <c r="AW111" s="13" t="s">
        <v>34</v>
      </c>
      <c r="AX111" s="13" t="s">
        <v>73</v>
      </c>
      <c r="AY111" s="211" t="s">
        <v>148</v>
      </c>
    </row>
    <row r="112" spans="1:65" s="14" customFormat="1" ht="11.25">
      <c r="B112" s="212"/>
      <c r="C112" s="213"/>
      <c r="D112" s="202" t="s">
        <v>158</v>
      </c>
      <c r="E112" s="214" t="s">
        <v>21</v>
      </c>
      <c r="F112" s="215" t="s">
        <v>160</v>
      </c>
      <c r="G112" s="213"/>
      <c r="H112" s="216">
        <v>20.663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158</v>
      </c>
      <c r="AU112" s="222" t="s">
        <v>83</v>
      </c>
      <c r="AV112" s="14" t="s">
        <v>161</v>
      </c>
      <c r="AW112" s="14" t="s">
        <v>34</v>
      </c>
      <c r="AX112" s="14" t="s">
        <v>81</v>
      </c>
      <c r="AY112" s="222" t="s">
        <v>148</v>
      </c>
    </row>
    <row r="113" spans="1:65" s="2" customFormat="1" ht="24.2" customHeight="1">
      <c r="A113" s="37"/>
      <c r="B113" s="38"/>
      <c r="C113" s="182" t="s">
        <v>154</v>
      </c>
      <c r="D113" s="182" t="s">
        <v>150</v>
      </c>
      <c r="E113" s="183" t="s">
        <v>171</v>
      </c>
      <c r="F113" s="184" t="s">
        <v>172</v>
      </c>
      <c r="G113" s="185" t="s">
        <v>173</v>
      </c>
      <c r="H113" s="186">
        <v>6.3789999999999996</v>
      </c>
      <c r="I113" s="187"/>
      <c r="J113" s="188">
        <f>ROUND(I113*H113,2)</f>
        <v>0</v>
      </c>
      <c r="K113" s="184" t="s">
        <v>153</v>
      </c>
      <c r="L113" s="42"/>
      <c r="M113" s="189" t="s">
        <v>21</v>
      </c>
      <c r="N113" s="190" t="s">
        <v>44</v>
      </c>
      <c r="O113" s="67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3" t="s">
        <v>154</v>
      </c>
      <c r="AT113" s="193" t="s">
        <v>150</v>
      </c>
      <c r="AU113" s="193" t="s">
        <v>83</v>
      </c>
      <c r="AY113" s="20" t="s">
        <v>148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0" t="s">
        <v>81</v>
      </c>
      <c r="BK113" s="194">
        <f>ROUND(I113*H113,2)</f>
        <v>0</v>
      </c>
      <c r="BL113" s="20" t="s">
        <v>154</v>
      </c>
      <c r="BM113" s="193" t="s">
        <v>174</v>
      </c>
    </row>
    <row r="114" spans="1:65" s="2" customFormat="1" ht="11.25">
      <c r="A114" s="37"/>
      <c r="B114" s="38"/>
      <c r="C114" s="39"/>
      <c r="D114" s="195" t="s">
        <v>156</v>
      </c>
      <c r="E114" s="39"/>
      <c r="F114" s="196" t="s">
        <v>175</v>
      </c>
      <c r="G114" s="39"/>
      <c r="H114" s="39"/>
      <c r="I114" s="197"/>
      <c r="J114" s="39"/>
      <c r="K114" s="39"/>
      <c r="L114" s="42"/>
      <c r="M114" s="198"/>
      <c r="N114" s="199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156</v>
      </c>
      <c r="AU114" s="20" t="s">
        <v>83</v>
      </c>
    </row>
    <row r="115" spans="1:65" s="15" customFormat="1" ht="11.25">
      <c r="B115" s="223"/>
      <c r="C115" s="224"/>
      <c r="D115" s="202" t="s">
        <v>158</v>
      </c>
      <c r="E115" s="225" t="s">
        <v>21</v>
      </c>
      <c r="F115" s="226" t="s">
        <v>176</v>
      </c>
      <c r="G115" s="224"/>
      <c r="H115" s="225" t="s">
        <v>21</v>
      </c>
      <c r="I115" s="227"/>
      <c r="J115" s="224"/>
      <c r="K115" s="224"/>
      <c r="L115" s="228"/>
      <c r="M115" s="229"/>
      <c r="N115" s="230"/>
      <c r="O115" s="230"/>
      <c r="P115" s="230"/>
      <c r="Q115" s="230"/>
      <c r="R115" s="230"/>
      <c r="S115" s="230"/>
      <c r="T115" s="231"/>
      <c r="AT115" s="232" t="s">
        <v>158</v>
      </c>
      <c r="AU115" s="232" t="s">
        <v>83</v>
      </c>
      <c r="AV115" s="15" t="s">
        <v>81</v>
      </c>
      <c r="AW115" s="15" t="s">
        <v>34</v>
      </c>
      <c r="AX115" s="15" t="s">
        <v>73</v>
      </c>
      <c r="AY115" s="232" t="s">
        <v>148</v>
      </c>
    </row>
    <row r="116" spans="1:65" s="13" customFormat="1" ht="11.25">
      <c r="B116" s="200"/>
      <c r="C116" s="201"/>
      <c r="D116" s="202" t="s">
        <v>158</v>
      </c>
      <c r="E116" s="203" t="s">
        <v>21</v>
      </c>
      <c r="F116" s="204" t="s">
        <v>177</v>
      </c>
      <c r="G116" s="201"/>
      <c r="H116" s="205">
        <v>2.379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158</v>
      </c>
      <c r="AU116" s="211" t="s">
        <v>83</v>
      </c>
      <c r="AV116" s="13" t="s">
        <v>83</v>
      </c>
      <c r="AW116" s="13" t="s">
        <v>34</v>
      </c>
      <c r="AX116" s="13" t="s">
        <v>73</v>
      </c>
      <c r="AY116" s="211" t="s">
        <v>148</v>
      </c>
    </row>
    <row r="117" spans="1:65" s="14" customFormat="1" ht="11.25">
      <c r="B117" s="212"/>
      <c r="C117" s="213"/>
      <c r="D117" s="202" t="s">
        <v>158</v>
      </c>
      <c r="E117" s="214" t="s">
        <v>21</v>
      </c>
      <c r="F117" s="215" t="s">
        <v>160</v>
      </c>
      <c r="G117" s="213"/>
      <c r="H117" s="216">
        <v>2.379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158</v>
      </c>
      <c r="AU117" s="222" t="s">
        <v>83</v>
      </c>
      <c r="AV117" s="14" t="s">
        <v>161</v>
      </c>
      <c r="AW117" s="14" t="s">
        <v>34</v>
      </c>
      <c r="AX117" s="14" t="s">
        <v>73</v>
      </c>
      <c r="AY117" s="222" t="s">
        <v>148</v>
      </c>
    </row>
    <row r="118" spans="1:65" s="13" customFormat="1" ht="11.25">
      <c r="B118" s="200"/>
      <c r="C118" s="201"/>
      <c r="D118" s="202" t="s">
        <v>158</v>
      </c>
      <c r="E118" s="203" t="s">
        <v>21</v>
      </c>
      <c r="F118" s="204" t="s">
        <v>178</v>
      </c>
      <c r="G118" s="201"/>
      <c r="H118" s="205">
        <v>4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158</v>
      </c>
      <c r="AU118" s="211" t="s">
        <v>83</v>
      </c>
      <c r="AV118" s="13" t="s">
        <v>83</v>
      </c>
      <c r="AW118" s="13" t="s">
        <v>34</v>
      </c>
      <c r="AX118" s="13" t="s">
        <v>73</v>
      </c>
      <c r="AY118" s="211" t="s">
        <v>148</v>
      </c>
    </row>
    <row r="119" spans="1:65" s="14" customFormat="1" ht="11.25">
      <c r="B119" s="212"/>
      <c r="C119" s="213"/>
      <c r="D119" s="202" t="s">
        <v>158</v>
      </c>
      <c r="E119" s="214" t="s">
        <v>21</v>
      </c>
      <c r="F119" s="215" t="s">
        <v>160</v>
      </c>
      <c r="G119" s="213"/>
      <c r="H119" s="216">
        <v>4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158</v>
      </c>
      <c r="AU119" s="222" t="s">
        <v>83</v>
      </c>
      <c r="AV119" s="14" t="s">
        <v>161</v>
      </c>
      <c r="AW119" s="14" t="s">
        <v>34</v>
      </c>
      <c r="AX119" s="14" t="s">
        <v>73</v>
      </c>
      <c r="AY119" s="222" t="s">
        <v>148</v>
      </c>
    </row>
    <row r="120" spans="1:65" s="16" customFormat="1" ht="11.25">
      <c r="B120" s="233"/>
      <c r="C120" s="234"/>
      <c r="D120" s="202" t="s">
        <v>158</v>
      </c>
      <c r="E120" s="235" t="s">
        <v>21</v>
      </c>
      <c r="F120" s="236" t="s">
        <v>179</v>
      </c>
      <c r="G120" s="234"/>
      <c r="H120" s="237">
        <v>6.3789999999999996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158</v>
      </c>
      <c r="AU120" s="243" t="s">
        <v>83</v>
      </c>
      <c r="AV120" s="16" t="s">
        <v>154</v>
      </c>
      <c r="AW120" s="16" t="s">
        <v>34</v>
      </c>
      <c r="AX120" s="16" t="s">
        <v>81</v>
      </c>
      <c r="AY120" s="243" t="s">
        <v>148</v>
      </c>
    </row>
    <row r="121" spans="1:65" s="2" customFormat="1" ht="24.2" customHeight="1">
      <c r="A121" s="37"/>
      <c r="B121" s="38"/>
      <c r="C121" s="182" t="s">
        <v>180</v>
      </c>
      <c r="D121" s="182" t="s">
        <v>150</v>
      </c>
      <c r="E121" s="183" t="s">
        <v>181</v>
      </c>
      <c r="F121" s="184" t="s">
        <v>182</v>
      </c>
      <c r="G121" s="185" t="s">
        <v>173</v>
      </c>
      <c r="H121" s="186">
        <v>4.6390000000000002</v>
      </c>
      <c r="I121" s="187"/>
      <c r="J121" s="188">
        <f>ROUND(I121*H121,2)</f>
        <v>0</v>
      </c>
      <c r="K121" s="184" t="s">
        <v>153</v>
      </c>
      <c r="L121" s="42"/>
      <c r="M121" s="189" t="s">
        <v>21</v>
      </c>
      <c r="N121" s="190" t="s">
        <v>44</v>
      </c>
      <c r="O121" s="67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3" t="s">
        <v>154</v>
      </c>
      <c r="AT121" s="193" t="s">
        <v>150</v>
      </c>
      <c r="AU121" s="193" t="s">
        <v>83</v>
      </c>
      <c r="AY121" s="20" t="s">
        <v>148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0" t="s">
        <v>81</v>
      </c>
      <c r="BK121" s="194">
        <f>ROUND(I121*H121,2)</f>
        <v>0</v>
      </c>
      <c r="BL121" s="20" t="s">
        <v>154</v>
      </c>
      <c r="BM121" s="193" t="s">
        <v>183</v>
      </c>
    </row>
    <row r="122" spans="1:65" s="2" customFormat="1" ht="11.25">
      <c r="A122" s="37"/>
      <c r="B122" s="38"/>
      <c r="C122" s="39"/>
      <c r="D122" s="195" t="s">
        <v>156</v>
      </c>
      <c r="E122" s="39"/>
      <c r="F122" s="196" t="s">
        <v>184</v>
      </c>
      <c r="G122" s="39"/>
      <c r="H122" s="39"/>
      <c r="I122" s="197"/>
      <c r="J122" s="39"/>
      <c r="K122" s="39"/>
      <c r="L122" s="42"/>
      <c r="M122" s="198"/>
      <c r="N122" s="199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156</v>
      </c>
      <c r="AU122" s="20" t="s">
        <v>83</v>
      </c>
    </row>
    <row r="123" spans="1:65" s="15" customFormat="1" ht="11.25">
      <c r="B123" s="223"/>
      <c r="C123" s="224"/>
      <c r="D123" s="202" t="s">
        <v>158</v>
      </c>
      <c r="E123" s="225" t="s">
        <v>21</v>
      </c>
      <c r="F123" s="226" t="s">
        <v>185</v>
      </c>
      <c r="G123" s="224"/>
      <c r="H123" s="225" t="s">
        <v>21</v>
      </c>
      <c r="I123" s="227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158</v>
      </c>
      <c r="AU123" s="232" t="s">
        <v>83</v>
      </c>
      <c r="AV123" s="15" t="s">
        <v>81</v>
      </c>
      <c r="AW123" s="15" t="s">
        <v>34</v>
      </c>
      <c r="AX123" s="15" t="s">
        <v>73</v>
      </c>
      <c r="AY123" s="232" t="s">
        <v>148</v>
      </c>
    </row>
    <row r="124" spans="1:65" s="13" customFormat="1" ht="11.25">
      <c r="B124" s="200"/>
      <c r="C124" s="201"/>
      <c r="D124" s="202" t="s">
        <v>158</v>
      </c>
      <c r="E124" s="203" t="s">
        <v>21</v>
      </c>
      <c r="F124" s="204" t="s">
        <v>186</v>
      </c>
      <c r="G124" s="201"/>
      <c r="H124" s="205">
        <v>4.6390000000000002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158</v>
      </c>
      <c r="AU124" s="211" t="s">
        <v>83</v>
      </c>
      <c r="AV124" s="13" t="s">
        <v>83</v>
      </c>
      <c r="AW124" s="13" t="s">
        <v>34</v>
      </c>
      <c r="AX124" s="13" t="s">
        <v>73</v>
      </c>
      <c r="AY124" s="211" t="s">
        <v>148</v>
      </c>
    </row>
    <row r="125" spans="1:65" s="14" customFormat="1" ht="11.25">
      <c r="B125" s="212"/>
      <c r="C125" s="213"/>
      <c r="D125" s="202" t="s">
        <v>158</v>
      </c>
      <c r="E125" s="214" t="s">
        <v>21</v>
      </c>
      <c r="F125" s="215" t="s">
        <v>160</v>
      </c>
      <c r="G125" s="213"/>
      <c r="H125" s="216">
        <v>4.6390000000000002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158</v>
      </c>
      <c r="AU125" s="222" t="s">
        <v>83</v>
      </c>
      <c r="AV125" s="14" t="s">
        <v>161</v>
      </c>
      <c r="AW125" s="14" t="s">
        <v>34</v>
      </c>
      <c r="AX125" s="14" t="s">
        <v>73</v>
      </c>
      <c r="AY125" s="222" t="s">
        <v>148</v>
      </c>
    </row>
    <row r="126" spans="1:65" s="16" customFormat="1" ht="11.25">
      <c r="B126" s="233"/>
      <c r="C126" s="234"/>
      <c r="D126" s="202" t="s">
        <v>158</v>
      </c>
      <c r="E126" s="235" t="s">
        <v>21</v>
      </c>
      <c r="F126" s="236" t="s">
        <v>179</v>
      </c>
      <c r="G126" s="234"/>
      <c r="H126" s="237">
        <v>4.6390000000000002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158</v>
      </c>
      <c r="AU126" s="243" t="s">
        <v>83</v>
      </c>
      <c r="AV126" s="16" t="s">
        <v>154</v>
      </c>
      <c r="AW126" s="16" t="s">
        <v>34</v>
      </c>
      <c r="AX126" s="16" t="s">
        <v>81</v>
      </c>
      <c r="AY126" s="243" t="s">
        <v>148</v>
      </c>
    </row>
    <row r="127" spans="1:65" s="2" customFormat="1" ht="24.2" customHeight="1">
      <c r="A127" s="37"/>
      <c r="B127" s="38"/>
      <c r="C127" s="182" t="s">
        <v>187</v>
      </c>
      <c r="D127" s="182" t="s">
        <v>150</v>
      </c>
      <c r="E127" s="183" t="s">
        <v>188</v>
      </c>
      <c r="F127" s="184" t="s">
        <v>189</v>
      </c>
      <c r="G127" s="185" t="s">
        <v>173</v>
      </c>
      <c r="H127" s="186">
        <v>11.018000000000001</v>
      </c>
      <c r="I127" s="187"/>
      <c r="J127" s="188">
        <f>ROUND(I127*H127,2)</f>
        <v>0</v>
      </c>
      <c r="K127" s="184" t="s">
        <v>153</v>
      </c>
      <c r="L127" s="42"/>
      <c r="M127" s="189" t="s">
        <v>21</v>
      </c>
      <c r="N127" s="190" t="s">
        <v>44</v>
      </c>
      <c r="O127" s="67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3" t="s">
        <v>154</v>
      </c>
      <c r="AT127" s="193" t="s">
        <v>150</v>
      </c>
      <c r="AU127" s="193" t="s">
        <v>83</v>
      </c>
      <c r="AY127" s="20" t="s">
        <v>148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0" t="s">
        <v>81</v>
      </c>
      <c r="BK127" s="194">
        <f>ROUND(I127*H127,2)</f>
        <v>0</v>
      </c>
      <c r="BL127" s="20" t="s">
        <v>154</v>
      </c>
      <c r="BM127" s="193" t="s">
        <v>190</v>
      </c>
    </row>
    <row r="128" spans="1:65" s="2" customFormat="1" ht="11.25">
      <c r="A128" s="37"/>
      <c r="B128" s="38"/>
      <c r="C128" s="39"/>
      <c r="D128" s="195" t="s">
        <v>156</v>
      </c>
      <c r="E128" s="39"/>
      <c r="F128" s="196" t="s">
        <v>191</v>
      </c>
      <c r="G128" s="39"/>
      <c r="H128" s="39"/>
      <c r="I128" s="197"/>
      <c r="J128" s="39"/>
      <c r="K128" s="39"/>
      <c r="L128" s="42"/>
      <c r="M128" s="198"/>
      <c r="N128" s="199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156</v>
      </c>
      <c r="AU128" s="20" t="s">
        <v>83</v>
      </c>
    </row>
    <row r="129" spans="1:65" s="13" customFormat="1" ht="11.25">
      <c r="B129" s="200"/>
      <c r="C129" s="201"/>
      <c r="D129" s="202" t="s">
        <v>158</v>
      </c>
      <c r="E129" s="203" t="s">
        <v>21</v>
      </c>
      <c r="F129" s="204" t="s">
        <v>192</v>
      </c>
      <c r="G129" s="201"/>
      <c r="H129" s="205">
        <v>11.018000000000001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158</v>
      </c>
      <c r="AU129" s="211" t="s">
        <v>83</v>
      </c>
      <c r="AV129" s="13" t="s">
        <v>83</v>
      </c>
      <c r="AW129" s="13" t="s">
        <v>34</v>
      </c>
      <c r="AX129" s="13" t="s">
        <v>73</v>
      </c>
      <c r="AY129" s="211" t="s">
        <v>148</v>
      </c>
    </row>
    <row r="130" spans="1:65" s="14" customFormat="1" ht="11.25">
      <c r="B130" s="212"/>
      <c r="C130" s="213"/>
      <c r="D130" s="202" t="s">
        <v>158</v>
      </c>
      <c r="E130" s="214" t="s">
        <v>21</v>
      </c>
      <c r="F130" s="215" t="s">
        <v>160</v>
      </c>
      <c r="G130" s="213"/>
      <c r="H130" s="216">
        <v>11.018000000000001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158</v>
      </c>
      <c r="AU130" s="222" t="s">
        <v>83</v>
      </c>
      <c r="AV130" s="14" t="s">
        <v>161</v>
      </c>
      <c r="AW130" s="14" t="s">
        <v>34</v>
      </c>
      <c r="AX130" s="14" t="s">
        <v>81</v>
      </c>
      <c r="AY130" s="222" t="s">
        <v>148</v>
      </c>
    </row>
    <row r="131" spans="1:65" s="2" customFormat="1" ht="37.9" customHeight="1">
      <c r="A131" s="37"/>
      <c r="B131" s="38"/>
      <c r="C131" s="182" t="s">
        <v>193</v>
      </c>
      <c r="D131" s="182" t="s">
        <v>150</v>
      </c>
      <c r="E131" s="183" t="s">
        <v>194</v>
      </c>
      <c r="F131" s="184" t="s">
        <v>195</v>
      </c>
      <c r="G131" s="185" t="s">
        <v>173</v>
      </c>
      <c r="H131" s="186">
        <v>18.797000000000001</v>
      </c>
      <c r="I131" s="187"/>
      <c r="J131" s="188">
        <f>ROUND(I131*H131,2)</f>
        <v>0</v>
      </c>
      <c r="K131" s="184" t="s">
        <v>153</v>
      </c>
      <c r="L131" s="42"/>
      <c r="M131" s="189" t="s">
        <v>21</v>
      </c>
      <c r="N131" s="190" t="s">
        <v>44</v>
      </c>
      <c r="O131" s="67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3" t="s">
        <v>154</v>
      </c>
      <c r="AT131" s="193" t="s">
        <v>150</v>
      </c>
      <c r="AU131" s="193" t="s">
        <v>83</v>
      </c>
      <c r="AY131" s="20" t="s">
        <v>148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0" t="s">
        <v>81</v>
      </c>
      <c r="BK131" s="194">
        <f>ROUND(I131*H131,2)</f>
        <v>0</v>
      </c>
      <c r="BL131" s="20" t="s">
        <v>154</v>
      </c>
      <c r="BM131" s="193" t="s">
        <v>196</v>
      </c>
    </row>
    <row r="132" spans="1:65" s="2" customFormat="1" ht="11.25">
      <c r="A132" s="37"/>
      <c r="B132" s="38"/>
      <c r="C132" s="39"/>
      <c r="D132" s="195" t="s">
        <v>156</v>
      </c>
      <c r="E132" s="39"/>
      <c r="F132" s="196" t="s">
        <v>197</v>
      </c>
      <c r="G132" s="39"/>
      <c r="H132" s="39"/>
      <c r="I132" s="197"/>
      <c r="J132" s="39"/>
      <c r="K132" s="39"/>
      <c r="L132" s="42"/>
      <c r="M132" s="198"/>
      <c r="N132" s="199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156</v>
      </c>
      <c r="AU132" s="20" t="s">
        <v>83</v>
      </c>
    </row>
    <row r="133" spans="1:65" s="15" customFormat="1" ht="11.25">
      <c r="B133" s="223"/>
      <c r="C133" s="224"/>
      <c r="D133" s="202" t="s">
        <v>158</v>
      </c>
      <c r="E133" s="225" t="s">
        <v>21</v>
      </c>
      <c r="F133" s="226" t="s">
        <v>198</v>
      </c>
      <c r="G133" s="224"/>
      <c r="H133" s="225" t="s">
        <v>21</v>
      </c>
      <c r="I133" s="227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158</v>
      </c>
      <c r="AU133" s="232" t="s">
        <v>83</v>
      </c>
      <c r="AV133" s="15" t="s">
        <v>81</v>
      </c>
      <c r="AW133" s="15" t="s">
        <v>34</v>
      </c>
      <c r="AX133" s="15" t="s">
        <v>73</v>
      </c>
      <c r="AY133" s="232" t="s">
        <v>148</v>
      </c>
    </row>
    <row r="134" spans="1:65" s="13" customFormat="1" ht="11.25">
      <c r="B134" s="200"/>
      <c r="C134" s="201"/>
      <c r="D134" s="202" t="s">
        <v>158</v>
      </c>
      <c r="E134" s="203" t="s">
        <v>21</v>
      </c>
      <c r="F134" s="204" t="s">
        <v>192</v>
      </c>
      <c r="G134" s="201"/>
      <c r="H134" s="205">
        <v>11.018000000000001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158</v>
      </c>
      <c r="AU134" s="211" t="s">
        <v>83</v>
      </c>
      <c r="AV134" s="13" t="s">
        <v>83</v>
      </c>
      <c r="AW134" s="13" t="s">
        <v>34</v>
      </c>
      <c r="AX134" s="13" t="s">
        <v>73</v>
      </c>
      <c r="AY134" s="211" t="s">
        <v>148</v>
      </c>
    </row>
    <row r="135" spans="1:65" s="13" customFormat="1" ht="11.25">
      <c r="B135" s="200"/>
      <c r="C135" s="201"/>
      <c r="D135" s="202" t="s">
        <v>158</v>
      </c>
      <c r="E135" s="203" t="s">
        <v>21</v>
      </c>
      <c r="F135" s="204" t="s">
        <v>199</v>
      </c>
      <c r="G135" s="201"/>
      <c r="H135" s="205">
        <v>0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158</v>
      </c>
      <c r="AU135" s="211" t="s">
        <v>83</v>
      </c>
      <c r="AV135" s="13" t="s">
        <v>83</v>
      </c>
      <c r="AW135" s="13" t="s">
        <v>34</v>
      </c>
      <c r="AX135" s="13" t="s">
        <v>73</v>
      </c>
      <c r="AY135" s="211" t="s">
        <v>148</v>
      </c>
    </row>
    <row r="136" spans="1:65" s="14" customFormat="1" ht="11.25">
      <c r="B136" s="212"/>
      <c r="C136" s="213"/>
      <c r="D136" s="202" t="s">
        <v>158</v>
      </c>
      <c r="E136" s="214" t="s">
        <v>21</v>
      </c>
      <c r="F136" s="215" t="s">
        <v>160</v>
      </c>
      <c r="G136" s="213"/>
      <c r="H136" s="216">
        <v>11.018000000000001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158</v>
      </c>
      <c r="AU136" s="222" t="s">
        <v>83</v>
      </c>
      <c r="AV136" s="14" t="s">
        <v>161</v>
      </c>
      <c r="AW136" s="14" t="s">
        <v>34</v>
      </c>
      <c r="AX136" s="14" t="s">
        <v>73</v>
      </c>
      <c r="AY136" s="222" t="s">
        <v>148</v>
      </c>
    </row>
    <row r="137" spans="1:65" s="13" customFormat="1" ht="11.25">
      <c r="B137" s="200"/>
      <c r="C137" s="201"/>
      <c r="D137" s="202" t="s">
        <v>158</v>
      </c>
      <c r="E137" s="203" t="s">
        <v>21</v>
      </c>
      <c r="F137" s="204" t="s">
        <v>200</v>
      </c>
      <c r="G137" s="201"/>
      <c r="H137" s="205">
        <v>5.968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158</v>
      </c>
      <c r="AU137" s="211" t="s">
        <v>83</v>
      </c>
      <c r="AV137" s="13" t="s">
        <v>83</v>
      </c>
      <c r="AW137" s="13" t="s">
        <v>34</v>
      </c>
      <c r="AX137" s="13" t="s">
        <v>73</v>
      </c>
      <c r="AY137" s="211" t="s">
        <v>148</v>
      </c>
    </row>
    <row r="138" spans="1:65" s="13" customFormat="1" ht="11.25">
      <c r="B138" s="200"/>
      <c r="C138" s="201"/>
      <c r="D138" s="202" t="s">
        <v>158</v>
      </c>
      <c r="E138" s="203" t="s">
        <v>21</v>
      </c>
      <c r="F138" s="204" t="s">
        <v>201</v>
      </c>
      <c r="G138" s="201"/>
      <c r="H138" s="205">
        <v>0.51100000000000001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158</v>
      </c>
      <c r="AU138" s="211" t="s">
        <v>83</v>
      </c>
      <c r="AV138" s="13" t="s">
        <v>83</v>
      </c>
      <c r="AW138" s="13" t="s">
        <v>34</v>
      </c>
      <c r="AX138" s="13" t="s">
        <v>73</v>
      </c>
      <c r="AY138" s="211" t="s">
        <v>148</v>
      </c>
    </row>
    <row r="139" spans="1:65" s="13" customFormat="1" ht="11.25">
      <c r="B139" s="200"/>
      <c r="C139" s="201"/>
      <c r="D139" s="202" t="s">
        <v>158</v>
      </c>
      <c r="E139" s="203" t="s">
        <v>21</v>
      </c>
      <c r="F139" s="204" t="s">
        <v>202</v>
      </c>
      <c r="G139" s="201"/>
      <c r="H139" s="205">
        <v>1.3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158</v>
      </c>
      <c r="AU139" s="211" t="s">
        <v>83</v>
      </c>
      <c r="AV139" s="13" t="s">
        <v>83</v>
      </c>
      <c r="AW139" s="13" t="s">
        <v>34</v>
      </c>
      <c r="AX139" s="13" t="s">
        <v>73</v>
      </c>
      <c r="AY139" s="211" t="s">
        <v>148</v>
      </c>
    </row>
    <row r="140" spans="1:65" s="14" customFormat="1" ht="11.25">
      <c r="B140" s="212"/>
      <c r="C140" s="213"/>
      <c r="D140" s="202" t="s">
        <v>158</v>
      </c>
      <c r="E140" s="214" t="s">
        <v>21</v>
      </c>
      <c r="F140" s="215" t="s">
        <v>160</v>
      </c>
      <c r="G140" s="213"/>
      <c r="H140" s="216">
        <v>7.7789999999999999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158</v>
      </c>
      <c r="AU140" s="222" t="s">
        <v>83</v>
      </c>
      <c r="AV140" s="14" t="s">
        <v>161</v>
      </c>
      <c r="AW140" s="14" t="s">
        <v>34</v>
      </c>
      <c r="AX140" s="14" t="s">
        <v>73</v>
      </c>
      <c r="AY140" s="222" t="s">
        <v>148</v>
      </c>
    </row>
    <row r="141" spans="1:65" s="16" customFormat="1" ht="11.25">
      <c r="B141" s="233"/>
      <c r="C141" s="234"/>
      <c r="D141" s="202" t="s">
        <v>158</v>
      </c>
      <c r="E141" s="235" t="s">
        <v>21</v>
      </c>
      <c r="F141" s="236" t="s">
        <v>179</v>
      </c>
      <c r="G141" s="234"/>
      <c r="H141" s="237">
        <v>18.797000000000001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158</v>
      </c>
      <c r="AU141" s="243" t="s">
        <v>83</v>
      </c>
      <c r="AV141" s="16" t="s">
        <v>154</v>
      </c>
      <c r="AW141" s="16" t="s">
        <v>34</v>
      </c>
      <c r="AX141" s="16" t="s">
        <v>81</v>
      </c>
      <c r="AY141" s="243" t="s">
        <v>148</v>
      </c>
    </row>
    <row r="142" spans="1:65" s="2" customFormat="1" ht="37.9" customHeight="1">
      <c r="A142" s="37"/>
      <c r="B142" s="38"/>
      <c r="C142" s="182" t="s">
        <v>203</v>
      </c>
      <c r="D142" s="182" t="s">
        <v>150</v>
      </c>
      <c r="E142" s="183" t="s">
        <v>204</v>
      </c>
      <c r="F142" s="184" t="s">
        <v>205</v>
      </c>
      <c r="G142" s="185" t="s">
        <v>173</v>
      </c>
      <c r="H142" s="186">
        <v>7.3719999999999999</v>
      </c>
      <c r="I142" s="187"/>
      <c r="J142" s="188">
        <f>ROUND(I142*H142,2)</f>
        <v>0</v>
      </c>
      <c r="K142" s="184" t="s">
        <v>153</v>
      </c>
      <c r="L142" s="42"/>
      <c r="M142" s="189" t="s">
        <v>21</v>
      </c>
      <c r="N142" s="190" t="s">
        <v>44</v>
      </c>
      <c r="O142" s="67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3" t="s">
        <v>154</v>
      </c>
      <c r="AT142" s="193" t="s">
        <v>150</v>
      </c>
      <c r="AU142" s="193" t="s">
        <v>83</v>
      </c>
      <c r="AY142" s="20" t="s">
        <v>148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20" t="s">
        <v>81</v>
      </c>
      <c r="BK142" s="194">
        <f>ROUND(I142*H142,2)</f>
        <v>0</v>
      </c>
      <c r="BL142" s="20" t="s">
        <v>154</v>
      </c>
      <c r="BM142" s="193" t="s">
        <v>206</v>
      </c>
    </row>
    <row r="143" spans="1:65" s="2" customFormat="1" ht="11.25">
      <c r="A143" s="37"/>
      <c r="B143" s="38"/>
      <c r="C143" s="39"/>
      <c r="D143" s="195" t="s">
        <v>156</v>
      </c>
      <c r="E143" s="39"/>
      <c r="F143" s="196" t="s">
        <v>207</v>
      </c>
      <c r="G143" s="39"/>
      <c r="H143" s="39"/>
      <c r="I143" s="197"/>
      <c r="J143" s="39"/>
      <c r="K143" s="39"/>
      <c r="L143" s="42"/>
      <c r="M143" s="198"/>
      <c r="N143" s="199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156</v>
      </c>
      <c r="AU143" s="20" t="s">
        <v>83</v>
      </c>
    </row>
    <row r="144" spans="1:65" s="15" customFormat="1" ht="11.25">
      <c r="B144" s="223"/>
      <c r="C144" s="224"/>
      <c r="D144" s="202" t="s">
        <v>158</v>
      </c>
      <c r="E144" s="225" t="s">
        <v>21</v>
      </c>
      <c r="F144" s="226" t="s">
        <v>208</v>
      </c>
      <c r="G144" s="224"/>
      <c r="H144" s="225" t="s">
        <v>21</v>
      </c>
      <c r="I144" s="227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158</v>
      </c>
      <c r="AU144" s="232" t="s">
        <v>83</v>
      </c>
      <c r="AV144" s="15" t="s">
        <v>81</v>
      </c>
      <c r="AW144" s="15" t="s">
        <v>34</v>
      </c>
      <c r="AX144" s="15" t="s">
        <v>73</v>
      </c>
      <c r="AY144" s="232" t="s">
        <v>148</v>
      </c>
    </row>
    <row r="145" spans="1:65" s="13" customFormat="1" ht="11.25">
      <c r="B145" s="200"/>
      <c r="C145" s="201"/>
      <c r="D145" s="202" t="s">
        <v>158</v>
      </c>
      <c r="E145" s="203" t="s">
        <v>21</v>
      </c>
      <c r="F145" s="204" t="s">
        <v>209</v>
      </c>
      <c r="G145" s="201"/>
      <c r="H145" s="205">
        <v>4.133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158</v>
      </c>
      <c r="AU145" s="211" t="s">
        <v>83</v>
      </c>
      <c r="AV145" s="13" t="s">
        <v>83</v>
      </c>
      <c r="AW145" s="13" t="s">
        <v>34</v>
      </c>
      <c r="AX145" s="13" t="s">
        <v>73</v>
      </c>
      <c r="AY145" s="211" t="s">
        <v>148</v>
      </c>
    </row>
    <row r="146" spans="1:65" s="13" customFormat="1" ht="11.25">
      <c r="B146" s="200"/>
      <c r="C146" s="201"/>
      <c r="D146" s="202" t="s">
        <v>158</v>
      </c>
      <c r="E146" s="203" t="s">
        <v>21</v>
      </c>
      <c r="F146" s="204" t="s">
        <v>192</v>
      </c>
      <c r="G146" s="201"/>
      <c r="H146" s="205">
        <v>11.018000000000001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158</v>
      </c>
      <c r="AU146" s="211" t="s">
        <v>83</v>
      </c>
      <c r="AV146" s="13" t="s">
        <v>83</v>
      </c>
      <c r="AW146" s="13" t="s">
        <v>34</v>
      </c>
      <c r="AX146" s="13" t="s">
        <v>73</v>
      </c>
      <c r="AY146" s="211" t="s">
        <v>148</v>
      </c>
    </row>
    <row r="147" spans="1:65" s="15" customFormat="1" ht="11.25">
      <c r="B147" s="223"/>
      <c r="C147" s="224"/>
      <c r="D147" s="202" t="s">
        <v>158</v>
      </c>
      <c r="E147" s="225" t="s">
        <v>21</v>
      </c>
      <c r="F147" s="226" t="s">
        <v>210</v>
      </c>
      <c r="G147" s="224"/>
      <c r="H147" s="225" t="s">
        <v>21</v>
      </c>
      <c r="I147" s="227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158</v>
      </c>
      <c r="AU147" s="232" t="s">
        <v>83</v>
      </c>
      <c r="AV147" s="15" t="s">
        <v>81</v>
      </c>
      <c r="AW147" s="15" t="s">
        <v>34</v>
      </c>
      <c r="AX147" s="15" t="s">
        <v>73</v>
      </c>
      <c r="AY147" s="232" t="s">
        <v>148</v>
      </c>
    </row>
    <row r="148" spans="1:65" s="13" customFormat="1" ht="11.25">
      <c r="B148" s="200"/>
      <c r="C148" s="201"/>
      <c r="D148" s="202" t="s">
        <v>158</v>
      </c>
      <c r="E148" s="203" t="s">
        <v>21</v>
      </c>
      <c r="F148" s="204" t="s">
        <v>211</v>
      </c>
      <c r="G148" s="201"/>
      <c r="H148" s="205">
        <v>-1.8109999999999999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158</v>
      </c>
      <c r="AU148" s="211" t="s">
        <v>83</v>
      </c>
      <c r="AV148" s="13" t="s">
        <v>83</v>
      </c>
      <c r="AW148" s="13" t="s">
        <v>34</v>
      </c>
      <c r="AX148" s="13" t="s">
        <v>73</v>
      </c>
      <c r="AY148" s="211" t="s">
        <v>148</v>
      </c>
    </row>
    <row r="149" spans="1:65" s="13" customFormat="1" ht="11.25">
      <c r="B149" s="200"/>
      <c r="C149" s="201"/>
      <c r="D149" s="202" t="s">
        <v>158</v>
      </c>
      <c r="E149" s="203" t="s">
        <v>21</v>
      </c>
      <c r="F149" s="204" t="s">
        <v>212</v>
      </c>
      <c r="G149" s="201"/>
      <c r="H149" s="205">
        <v>-5.968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158</v>
      </c>
      <c r="AU149" s="211" t="s">
        <v>83</v>
      </c>
      <c r="AV149" s="13" t="s">
        <v>83</v>
      </c>
      <c r="AW149" s="13" t="s">
        <v>34</v>
      </c>
      <c r="AX149" s="13" t="s">
        <v>73</v>
      </c>
      <c r="AY149" s="211" t="s">
        <v>148</v>
      </c>
    </row>
    <row r="150" spans="1:65" s="14" customFormat="1" ht="11.25">
      <c r="B150" s="212"/>
      <c r="C150" s="213"/>
      <c r="D150" s="202" t="s">
        <v>158</v>
      </c>
      <c r="E150" s="214" t="s">
        <v>21</v>
      </c>
      <c r="F150" s="215" t="s">
        <v>160</v>
      </c>
      <c r="G150" s="213"/>
      <c r="H150" s="216">
        <v>7.3719999999999999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158</v>
      </c>
      <c r="AU150" s="222" t="s">
        <v>83</v>
      </c>
      <c r="AV150" s="14" t="s">
        <v>161</v>
      </c>
      <c r="AW150" s="14" t="s">
        <v>34</v>
      </c>
      <c r="AX150" s="14" t="s">
        <v>81</v>
      </c>
      <c r="AY150" s="222" t="s">
        <v>148</v>
      </c>
    </row>
    <row r="151" spans="1:65" s="2" customFormat="1" ht="37.9" customHeight="1">
      <c r="A151" s="37"/>
      <c r="B151" s="38"/>
      <c r="C151" s="182" t="s">
        <v>213</v>
      </c>
      <c r="D151" s="182" t="s">
        <v>150</v>
      </c>
      <c r="E151" s="183" t="s">
        <v>214</v>
      </c>
      <c r="F151" s="184" t="s">
        <v>215</v>
      </c>
      <c r="G151" s="185" t="s">
        <v>173</v>
      </c>
      <c r="H151" s="186">
        <v>73.72</v>
      </c>
      <c r="I151" s="187"/>
      <c r="J151" s="188">
        <f>ROUND(I151*H151,2)</f>
        <v>0</v>
      </c>
      <c r="K151" s="184" t="s">
        <v>153</v>
      </c>
      <c r="L151" s="42"/>
      <c r="M151" s="189" t="s">
        <v>21</v>
      </c>
      <c r="N151" s="190" t="s">
        <v>44</v>
      </c>
      <c r="O151" s="6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3" t="s">
        <v>154</v>
      </c>
      <c r="AT151" s="193" t="s">
        <v>150</v>
      </c>
      <c r="AU151" s="193" t="s">
        <v>83</v>
      </c>
      <c r="AY151" s="20" t="s">
        <v>148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0" t="s">
        <v>81</v>
      </c>
      <c r="BK151" s="194">
        <f>ROUND(I151*H151,2)</f>
        <v>0</v>
      </c>
      <c r="BL151" s="20" t="s">
        <v>154</v>
      </c>
      <c r="BM151" s="193" t="s">
        <v>216</v>
      </c>
    </row>
    <row r="152" spans="1:65" s="2" customFormat="1" ht="11.25">
      <c r="A152" s="37"/>
      <c r="B152" s="38"/>
      <c r="C152" s="39"/>
      <c r="D152" s="195" t="s">
        <v>156</v>
      </c>
      <c r="E152" s="39"/>
      <c r="F152" s="196" t="s">
        <v>217</v>
      </c>
      <c r="G152" s="39"/>
      <c r="H152" s="39"/>
      <c r="I152" s="197"/>
      <c r="J152" s="39"/>
      <c r="K152" s="39"/>
      <c r="L152" s="42"/>
      <c r="M152" s="198"/>
      <c r="N152" s="199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156</v>
      </c>
      <c r="AU152" s="20" t="s">
        <v>83</v>
      </c>
    </row>
    <row r="153" spans="1:65" s="2" customFormat="1" ht="19.5">
      <c r="A153" s="37"/>
      <c r="B153" s="38"/>
      <c r="C153" s="39"/>
      <c r="D153" s="202" t="s">
        <v>218</v>
      </c>
      <c r="E153" s="39"/>
      <c r="F153" s="244" t="s">
        <v>219</v>
      </c>
      <c r="G153" s="39"/>
      <c r="H153" s="39"/>
      <c r="I153" s="197"/>
      <c r="J153" s="39"/>
      <c r="K153" s="39"/>
      <c r="L153" s="42"/>
      <c r="M153" s="198"/>
      <c r="N153" s="199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218</v>
      </c>
      <c r="AU153" s="20" t="s">
        <v>83</v>
      </c>
    </row>
    <row r="154" spans="1:65" s="15" customFormat="1" ht="11.25">
      <c r="B154" s="223"/>
      <c r="C154" s="224"/>
      <c r="D154" s="202" t="s">
        <v>158</v>
      </c>
      <c r="E154" s="225" t="s">
        <v>21</v>
      </c>
      <c r="F154" s="226" t="s">
        <v>208</v>
      </c>
      <c r="G154" s="224"/>
      <c r="H154" s="225" t="s">
        <v>21</v>
      </c>
      <c r="I154" s="227"/>
      <c r="J154" s="224"/>
      <c r="K154" s="224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158</v>
      </c>
      <c r="AU154" s="232" t="s">
        <v>83</v>
      </c>
      <c r="AV154" s="15" t="s">
        <v>81</v>
      </c>
      <c r="AW154" s="15" t="s">
        <v>34</v>
      </c>
      <c r="AX154" s="15" t="s">
        <v>73</v>
      </c>
      <c r="AY154" s="232" t="s">
        <v>148</v>
      </c>
    </row>
    <row r="155" spans="1:65" s="13" customFormat="1" ht="11.25">
      <c r="B155" s="200"/>
      <c r="C155" s="201"/>
      <c r="D155" s="202" t="s">
        <v>158</v>
      </c>
      <c r="E155" s="203" t="s">
        <v>21</v>
      </c>
      <c r="F155" s="204" t="s">
        <v>209</v>
      </c>
      <c r="G155" s="201"/>
      <c r="H155" s="205">
        <v>4.133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158</v>
      </c>
      <c r="AU155" s="211" t="s">
        <v>83</v>
      </c>
      <c r="AV155" s="13" t="s">
        <v>83</v>
      </c>
      <c r="AW155" s="13" t="s">
        <v>34</v>
      </c>
      <c r="AX155" s="13" t="s">
        <v>73</v>
      </c>
      <c r="AY155" s="211" t="s">
        <v>148</v>
      </c>
    </row>
    <row r="156" spans="1:65" s="13" customFormat="1" ht="11.25">
      <c r="B156" s="200"/>
      <c r="C156" s="201"/>
      <c r="D156" s="202" t="s">
        <v>158</v>
      </c>
      <c r="E156" s="203" t="s">
        <v>21</v>
      </c>
      <c r="F156" s="204" t="s">
        <v>192</v>
      </c>
      <c r="G156" s="201"/>
      <c r="H156" s="205">
        <v>11.018000000000001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158</v>
      </c>
      <c r="AU156" s="211" t="s">
        <v>83</v>
      </c>
      <c r="AV156" s="13" t="s">
        <v>83</v>
      </c>
      <c r="AW156" s="13" t="s">
        <v>34</v>
      </c>
      <c r="AX156" s="13" t="s">
        <v>73</v>
      </c>
      <c r="AY156" s="211" t="s">
        <v>148</v>
      </c>
    </row>
    <row r="157" spans="1:65" s="15" customFormat="1" ht="11.25">
      <c r="B157" s="223"/>
      <c r="C157" s="224"/>
      <c r="D157" s="202" t="s">
        <v>158</v>
      </c>
      <c r="E157" s="225" t="s">
        <v>21</v>
      </c>
      <c r="F157" s="226" t="s">
        <v>210</v>
      </c>
      <c r="G157" s="224"/>
      <c r="H157" s="225" t="s">
        <v>21</v>
      </c>
      <c r="I157" s="227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158</v>
      </c>
      <c r="AU157" s="232" t="s">
        <v>83</v>
      </c>
      <c r="AV157" s="15" t="s">
        <v>81</v>
      </c>
      <c r="AW157" s="15" t="s">
        <v>34</v>
      </c>
      <c r="AX157" s="15" t="s">
        <v>73</v>
      </c>
      <c r="AY157" s="232" t="s">
        <v>148</v>
      </c>
    </row>
    <row r="158" spans="1:65" s="13" customFormat="1" ht="11.25">
      <c r="B158" s="200"/>
      <c r="C158" s="201"/>
      <c r="D158" s="202" t="s">
        <v>158</v>
      </c>
      <c r="E158" s="203" t="s">
        <v>21</v>
      </c>
      <c r="F158" s="204" t="s">
        <v>211</v>
      </c>
      <c r="G158" s="201"/>
      <c r="H158" s="205">
        <v>-1.8109999999999999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158</v>
      </c>
      <c r="AU158" s="211" t="s">
        <v>83</v>
      </c>
      <c r="AV158" s="13" t="s">
        <v>83</v>
      </c>
      <c r="AW158" s="13" t="s">
        <v>34</v>
      </c>
      <c r="AX158" s="13" t="s">
        <v>73</v>
      </c>
      <c r="AY158" s="211" t="s">
        <v>148</v>
      </c>
    </row>
    <row r="159" spans="1:65" s="13" customFormat="1" ht="11.25">
      <c r="B159" s="200"/>
      <c r="C159" s="201"/>
      <c r="D159" s="202" t="s">
        <v>158</v>
      </c>
      <c r="E159" s="203" t="s">
        <v>21</v>
      </c>
      <c r="F159" s="204" t="s">
        <v>212</v>
      </c>
      <c r="G159" s="201"/>
      <c r="H159" s="205">
        <v>-5.968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158</v>
      </c>
      <c r="AU159" s="211" t="s">
        <v>83</v>
      </c>
      <c r="AV159" s="13" t="s">
        <v>83</v>
      </c>
      <c r="AW159" s="13" t="s">
        <v>34</v>
      </c>
      <c r="AX159" s="13" t="s">
        <v>73</v>
      </c>
      <c r="AY159" s="211" t="s">
        <v>148</v>
      </c>
    </row>
    <row r="160" spans="1:65" s="14" customFormat="1" ht="11.25">
      <c r="B160" s="212"/>
      <c r="C160" s="213"/>
      <c r="D160" s="202" t="s">
        <v>158</v>
      </c>
      <c r="E160" s="214" t="s">
        <v>21</v>
      </c>
      <c r="F160" s="215" t="s">
        <v>160</v>
      </c>
      <c r="G160" s="213"/>
      <c r="H160" s="216">
        <v>7.3719999999999999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158</v>
      </c>
      <c r="AU160" s="222" t="s">
        <v>83</v>
      </c>
      <c r="AV160" s="14" t="s">
        <v>161</v>
      </c>
      <c r="AW160" s="14" t="s">
        <v>34</v>
      </c>
      <c r="AX160" s="14" t="s">
        <v>81</v>
      </c>
      <c r="AY160" s="222" t="s">
        <v>148</v>
      </c>
    </row>
    <row r="161" spans="1:65" s="13" customFormat="1" ht="11.25">
      <c r="B161" s="200"/>
      <c r="C161" s="201"/>
      <c r="D161" s="202" t="s">
        <v>158</v>
      </c>
      <c r="E161" s="201"/>
      <c r="F161" s="204" t="s">
        <v>220</v>
      </c>
      <c r="G161" s="201"/>
      <c r="H161" s="205">
        <v>73.72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158</v>
      </c>
      <c r="AU161" s="211" t="s">
        <v>83</v>
      </c>
      <c r="AV161" s="13" t="s">
        <v>83</v>
      </c>
      <c r="AW161" s="13" t="s">
        <v>4</v>
      </c>
      <c r="AX161" s="13" t="s">
        <v>81</v>
      </c>
      <c r="AY161" s="211" t="s">
        <v>148</v>
      </c>
    </row>
    <row r="162" spans="1:65" s="2" customFormat="1" ht="24.2" customHeight="1">
      <c r="A162" s="37"/>
      <c r="B162" s="38"/>
      <c r="C162" s="182" t="s">
        <v>221</v>
      </c>
      <c r="D162" s="182" t="s">
        <v>150</v>
      </c>
      <c r="E162" s="183" t="s">
        <v>222</v>
      </c>
      <c r="F162" s="184" t="s">
        <v>223</v>
      </c>
      <c r="G162" s="185" t="s">
        <v>97</v>
      </c>
      <c r="H162" s="186">
        <v>20.663</v>
      </c>
      <c r="I162" s="187"/>
      <c r="J162" s="188">
        <f>ROUND(I162*H162,2)</f>
        <v>0</v>
      </c>
      <c r="K162" s="184" t="s">
        <v>153</v>
      </c>
      <c r="L162" s="42"/>
      <c r="M162" s="189" t="s">
        <v>21</v>
      </c>
      <c r="N162" s="190" t="s">
        <v>44</v>
      </c>
      <c r="O162" s="67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3" t="s">
        <v>154</v>
      </c>
      <c r="AT162" s="193" t="s">
        <v>150</v>
      </c>
      <c r="AU162" s="193" t="s">
        <v>83</v>
      </c>
      <c r="AY162" s="20" t="s">
        <v>148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0" t="s">
        <v>81</v>
      </c>
      <c r="BK162" s="194">
        <f>ROUND(I162*H162,2)</f>
        <v>0</v>
      </c>
      <c r="BL162" s="20" t="s">
        <v>154</v>
      </c>
      <c r="BM162" s="193" t="s">
        <v>224</v>
      </c>
    </row>
    <row r="163" spans="1:65" s="2" customFormat="1" ht="11.25">
      <c r="A163" s="37"/>
      <c r="B163" s="38"/>
      <c r="C163" s="39"/>
      <c r="D163" s="195" t="s">
        <v>156</v>
      </c>
      <c r="E163" s="39"/>
      <c r="F163" s="196" t="s">
        <v>225</v>
      </c>
      <c r="G163" s="39"/>
      <c r="H163" s="39"/>
      <c r="I163" s="197"/>
      <c r="J163" s="39"/>
      <c r="K163" s="39"/>
      <c r="L163" s="42"/>
      <c r="M163" s="198"/>
      <c r="N163" s="199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156</v>
      </c>
      <c r="AU163" s="20" t="s">
        <v>83</v>
      </c>
    </row>
    <row r="164" spans="1:65" s="13" customFormat="1" ht="11.25">
      <c r="B164" s="200"/>
      <c r="C164" s="201"/>
      <c r="D164" s="202" t="s">
        <v>158</v>
      </c>
      <c r="E164" s="203" t="s">
        <v>21</v>
      </c>
      <c r="F164" s="204" t="s">
        <v>170</v>
      </c>
      <c r="G164" s="201"/>
      <c r="H164" s="205">
        <v>20.663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158</v>
      </c>
      <c r="AU164" s="211" t="s">
        <v>83</v>
      </c>
      <c r="AV164" s="13" t="s">
        <v>83</v>
      </c>
      <c r="AW164" s="13" t="s">
        <v>34</v>
      </c>
      <c r="AX164" s="13" t="s">
        <v>73</v>
      </c>
      <c r="AY164" s="211" t="s">
        <v>148</v>
      </c>
    </row>
    <row r="165" spans="1:65" s="14" customFormat="1" ht="11.25">
      <c r="B165" s="212"/>
      <c r="C165" s="213"/>
      <c r="D165" s="202" t="s">
        <v>158</v>
      </c>
      <c r="E165" s="214" t="s">
        <v>21</v>
      </c>
      <c r="F165" s="215" t="s">
        <v>160</v>
      </c>
      <c r="G165" s="213"/>
      <c r="H165" s="216">
        <v>20.663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158</v>
      </c>
      <c r="AU165" s="222" t="s">
        <v>83</v>
      </c>
      <c r="AV165" s="14" t="s">
        <v>161</v>
      </c>
      <c r="AW165" s="14" t="s">
        <v>34</v>
      </c>
      <c r="AX165" s="14" t="s">
        <v>81</v>
      </c>
      <c r="AY165" s="222" t="s">
        <v>148</v>
      </c>
    </row>
    <row r="166" spans="1:65" s="2" customFormat="1" ht="24.2" customHeight="1">
      <c r="A166" s="37"/>
      <c r="B166" s="38"/>
      <c r="C166" s="182" t="s">
        <v>226</v>
      </c>
      <c r="D166" s="182" t="s">
        <v>150</v>
      </c>
      <c r="E166" s="183" t="s">
        <v>227</v>
      </c>
      <c r="F166" s="184" t="s">
        <v>228</v>
      </c>
      <c r="G166" s="185" t="s">
        <v>229</v>
      </c>
      <c r="H166" s="186">
        <v>13.27</v>
      </c>
      <c r="I166" s="187"/>
      <c r="J166" s="188">
        <f>ROUND(I166*H166,2)</f>
        <v>0</v>
      </c>
      <c r="K166" s="184" t="s">
        <v>153</v>
      </c>
      <c r="L166" s="42"/>
      <c r="M166" s="189" t="s">
        <v>21</v>
      </c>
      <c r="N166" s="190" t="s">
        <v>44</v>
      </c>
      <c r="O166" s="67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3" t="s">
        <v>154</v>
      </c>
      <c r="AT166" s="193" t="s">
        <v>150</v>
      </c>
      <c r="AU166" s="193" t="s">
        <v>83</v>
      </c>
      <c r="AY166" s="20" t="s">
        <v>148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0" t="s">
        <v>81</v>
      </c>
      <c r="BK166" s="194">
        <f>ROUND(I166*H166,2)</f>
        <v>0</v>
      </c>
      <c r="BL166" s="20" t="s">
        <v>154</v>
      </c>
      <c r="BM166" s="193" t="s">
        <v>230</v>
      </c>
    </row>
    <row r="167" spans="1:65" s="2" customFormat="1" ht="11.25">
      <c r="A167" s="37"/>
      <c r="B167" s="38"/>
      <c r="C167" s="39"/>
      <c r="D167" s="195" t="s">
        <v>156</v>
      </c>
      <c r="E167" s="39"/>
      <c r="F167" s="196" t="s">
        <v>231</v>
      </c>
      <c r="G167" s="39"/>
      <c r="H167" s="39"/>
      <c r="I167" s="197"/>
      <c r="J167" s="39"/>
      <c r="K167" s="39"/>
      <c r="L167" s="42"/>
      <c r="M167" s="198"/>
      <c r="N167" s="199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156</v>
      </c>
      <c r="AU167" s="20" t="s">
        <v>83</v>
      </c>
    </row>
    <row r="168" spans="1:65" s="13" customFormat="1" ht="11.25">
      <c r="B168" s="200"/>
      <c r="C168" s="201"/>
      <c r="D168" s="202" t="s">
        <v>158</v>
      </c>
      <c r="E168" s="203" t="s">
        <v>21</v>
      </c>
      <c r="F168" s="204" t="s">
        <v>232</v>
      </c>
      <c r="G168" s="201"/>
      <c r="H168" s="205">
        <v>13.27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158</v>
      </c>
      <c r="AU168" s="211" t="s">
        <v>83</v>
      </c>
      <c r="AV168" s="13" t="s">
        <v>83</v>
      </c>
      <c r="AW168" s="13" t="s">
        <v>34</v>
      </c>
      <c r="AX168" s="13" t="s">
        <v>73</v>
      </c>
      <c r="AY168" s="211" t="s">
        <v>148</v>
      </c>
    </row>
    <row r="169" spans="1:65" s="14" customFormat="1" ht="11.25">
      <c r="B169" s="212"/>
      <c r="C169" s="213"/>
      <c r="D169" s="202" t="s">
        <v>158</v>
      </c>
      <c r="E169" s="214" t="s">
        <v>21</v>
      </c>
      <c r="F169" s="215" t="s">
        <v>160</v>
      </c>
      <c r="G169" s="213"/>
      <c r="H169" s="216">
        <v>13.27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158</v>
      </c>
      <c r="AU169" s="222" t="s">
        <v>83</v>
      </c>
      <c r="AV169" s="14" t="s">
        <v>161</v>
      </c>
      <c r="AW169" s="14" t="s">
        <v>34</v>
      </c>
      <c r="AX169" s="14" t="s">
        <v>81</v>
      </c>
      <c r="AY169" s="222" t="s">
        <v>148</v>
      </c>
    </row>
    <row r="170" spans="1:65" s="2" customFormat="1" ht="24.2" customHeight="1">
      <c r="A170" s="37"/>
      <c r="B170" s="38"/>
      <c r="C170" s="182" t="s">
        <v>8</v>
      </c>
      <c r="D170" s="182" t="s">
        <v>150</v>
      </c>
      <c r="E170" s="183" t="s">
        <v>233</v>
      </c>
      <c r="F170" s="184" t="s">
        <v>234</v>
      </c>
      <c r="G170" s="185" t="s">
        <v>173</v>
      </c>
      <c r="H170" s="186">
        <v>15.151</v>
      </c>
      <c r="I170" s="187"/>
      <c r="J170" s="188">
        <f>ROUND(I170*H170,2)</f>
        <v>0</v>
      </c>
      <c r="K170" s="184" t="s">
        <v>153</v>
      </c>
      <c r="L170" s="42"/>
      <c r="M170" s="189" t="s">
        <v>21</v>
      </c>
      <c r="N170" s="190" t="s">
        <v>44</v>
      </c>
      <c r="O170" s="67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3" t="s">
        <v>154</v>
      </c>
      <c r="AT170" s="193" t="s">
        <v>150</v>
      </c>
      <c r="AU170" s="193" t="s">
        <v>83</v>
      </c>
      <c r="AY170" s="20" t="s">
        <v>148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0" t="s">
        <v>81</v>
      </c>
      <c r="BK170" s="194">
        <f>ROUND(I170*H170,2)</f>
        <v>0</v>
      </c>
      <c r="BL170" s="20" t="s">
        <v>154</v>
      </c>
      <c r="BM170" s="193" t="s">
        <v>235</v>
      </c>
    </row>
    <row r="171" spans="1:65" s="2" customFormat="1" ht="11.25">
      <c r="A171" s="37"/>
      <c r="B171" s="38"/>
      <c r="C171" s="39"/>
      <c r="D171" s="195" t="s">
        <v>156</v>
      </c>
      <c r="E171" s="39"/>
      <c r="F171" s="196" t="s">
        <v>236</v>
      </c>
      <c r="G171" s="39"/>
      <c r="H171" s="39"/>
      <c r="I171" s="197"/>
      <c r="J171" s="39"/>
      <c r="K171" s="39"/>
      <c r="L171" s="42"/>
      <c r="M171" s="198"/>
      <c r="N171" s="199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156</v>
      </c>
      <c r="AU171" s="20" t="s">
        <v>83</v>
      </c>
    </row>
    <row r="172" spans="1:65" s="15" customFormat="1" ht="11.25">
      <c r="B172" s="223"/>
      <c r="C172" s="224"/>
      <c r="D172" s="202" t="s">
        <v>158</v>
      </c>
      <c r="E172" s="225" t="s">
        <v>21</v>
      </c>
      <c r="F172" s="226" t="s">
        <v>198</v>
      </c>
      <c r="G172" s="224"/>
      <c r="H172" s="225" t="s">
        <v>21</v>
      </c>
      <c r="I172" s="227"/>
      <c r="J172" s="224"/>
      <c r="K172" s="224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158</v>
      </c>
      <c r="AU172" s="232" t="s">
        <v>83</v>
      </c>
      <c r="AV172" s="15" t="s">
        <v>81</v>
      </c>
      <c r="AW172" s="15" t="s">
        <v>34</v>
      </c>
      <c r="AX172" s="15" t="s">
        <v>73</v>
      </c>
      <c r="AY172" s="232" t="s">
        <v>148</v>
      </c>
    </row>
    <row r="173" spans="1:65" s="13" customFormat="1" ht="11.25">
      <c r="B173" s="200"/>
      <c r="C173" s="201"/>
      <c r="D173" s="202" t="s">
        <v>158</v>
      </c>
      <c r="E173" s="203" t="s">
        <v>21</v>
      </c>
      <c r="F173" s="204" t="s">
        <v>237</v>
      </c>
      <c r="G173" s="201"/>
      <c r="H173" s="205">
        <v>4.133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158</v>
      </c>
      <c r="AU173" s="211" t="s">
        <v>83</v>
      </c>
      <c r="AV173" s="13" t="s">
        <v>83</v>
      </c>
      <c r="AW173" s="13" t="s">
        <v>34</v>
      </c>
      <c r="AX173" s="13" t="s">
        <v>73</v>
      </c>
      <c r="AY173" s="211" t="s">
        <v>148</v>
      </c>
    </row>
    <row r="174" spans="1:65" s="13" customFormat="1" ht="11.25">
      <c r="B174" s="200"/>
      <c r="C174" s="201"/>
      <c r="D174" s="202" t="s">
        <v>158</v>
      </c>
      <c r="E174" s="203" t="s">
        <v>21</v>
      </c>
      <c r="F174" s="204" t="s">
        <v>192</v>
      </c>
      <c r="G174" s="201"/>
      <c r="H174" s="205">
        <v>11.018000000000001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158</v>
      </c>
      <c r="AU174" s="211" t="s">
        <v>83</v>
      </c>
      <c r="AV174" s="13" t="s">
        <v>83</v>
      </c>
      <c r="AW174" s="13" t="s">
        <v>34</v>
      </c>
      <c r="AX174" s="13" t="s">
        <v>73</v>
      </c>
      <c r="AY174" s="211" t="s">
        <v>148</v>
      </c>
    </row>
    <row r="175" spans="1:65" s="14" customFormat="1" ht="11.25">
      <c r="B175" s="212"/>
      <c r="C175" s="213"/>
      <c r="D175" s="202" t="s">
        <v>158</v>
      </c>
      <c r="E175" s="214" t="s">
        <v>21</v>
      </c>
      <c r="F175" s="215" t="s">
        <v>160</v>
      </c>
      <c r="G175" s="213"/>
      <c r="H175" s="216">
        <v>15.151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158</v>
      </c>
      <c r="AU175" s="222" t="s">
        <v>83</v>
      </c>
      <c r="AV175" s="14" t="s">
        <v>161</v>
      </c>
      <c r="AW175" s="14" t="s">
        <v>34</v>
      </c>
      <c r="AX175" s="14" t="s">
        <v>81</v>
      </c>
      <c r="AY175" s="222" t="s">
        <v>148</v>
      </c>
    </row>
    <row r="176" spans="1:65" s="2" customFormat="1" ht="24.2" customHeight="1">
      <c r="A176" s="37"/>
      <c r="B176" s="38"/>
      <c r="C176" s="182" t="s">
        <v>106</v>
      </c>
      <c r="D176" s="182" t="s">
        <v>150</v>
      </c>
      <c r="E176" s="183" t="s">
        <v>238</v>
      </c>
      <c r="F176" s="184" t="s">
        <v>239</v>
      </c>
      <c r="G176" s="185" t="s">
        <v>173</v>
      </c>
      <c r="H176" s="186">
        <v>5.968</v>
      </c>
      <c r="I176" s="187"/>
      <c r="J176" s="188">
        <f>ROUND(I176*H176,2)</f>
        <v>0</v>
      </c>
      <c r="K176" s="184" t="s">
        <v>153</v>
      </c>
      <c r="L176" s="42"/>
      <c r="M176" s="189" t="s">
        <v>21</v>
      </c>
      <c r="N176" s="190" t="s">
        <v>44</v>
      </c>
      <c r="O176" s="6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3" t="s">
        <v>154</v>
      </c>
      <c r="AT176" s="193" t="s">
        <v>150</v>
      </c>
      <c r="AU176" s="193" t="s">
        <v>83</v>
      </c>
      <c r="AY176" s="20" t="s">
        <v>148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0" t="s">
        <v>81</v>
      </c>
      <c r="BK176" s="194">
        <f>ROUND(I176*H176,2)</f>
        <v>0</v>
      </c>
      <c r="BL176" s="20" t="s">
        <v>154</v>
      </c>
      <c r="BM176" s="193" t="s">
        <v>240</v>
      </c>
    </row>
    <row r="177" spans="1:65" s="2" customFormat="1" ht="11.25">
      <c r="A177" s="37"/>
      <c r="B177" s="38"/>
      <c r="C177" s="39"/>
      <c r="D177" s="195" t="s">
        <v>156</v>
      </c>
      <c r="E177" s="39"/>
      <c r="F177" s="196" t="s">
        <v>241</v>
      </c>
      <c r="G177" s="39"/>
      <c r="H177" s="39"/>
      <c r="I177" s="197"/>
      <c r="J177" s="39"/>
      <c r="K177" s="39"/>
      <c r="L177" s="42"/>
      <c r="M177" s="198"/>
      <c r="N177" s="199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156</v>
      </c>
      <c r="AU177" s="20" t="s">
        <v>83</v>
      </c>
    </row>
    <row r="178" spans="1:65" s="15" customFormat="1" ht="11.25">
      <c r="B178" s="223"/>
      <c r="C178" s="224"/>
      <c r="D178" s="202" t="s">
        <v>158</v>
      </c>
      <c r="E178" s="225" t="s">
        <v>21</v>
      </c>
      <c r="F178" s="226" t="s">
        <v>242</v>
      </c>
      <c r="G178" s="224"/>
      <c r="H178" s="225" t="s">
        <v>21</v>
      </c>
      <c r="I178" s="227"/>
      <c r="J178" s="224"/>
      <c r="K178" s="224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158</v>
      </c>
      <c r="AU178" s="232" t="s">
        <v>83</v>
      </c>
      <c r="AV178" s="15" t="s">
        <v>81</v>
      </c>
      <c r="AW178" s="15" t="s">
        <v>34</v>
      </c>
      <c r="AX178" s="15" t="s">
        <v>73</v>
      </c>
      <c r="AY178" s="232" t="s">
        <v>148</v>
      </c>
    </row>
    <row r="179" spans="1:65" s="15" customFormat="1" ht="11.25">
      <c r="B179" s="223"/>
      <c r="C179" s="224"/>
      <c r="D179" s="202" t="s">
        <v>158</v>
      </c>
      <c r="E179" s="225" t="s">
        <v>21</v>
      </c>
      <c r="F179" s="226" t="s">
        <v>243</v>
      </c>
      <c r="G179" s="224"/>
      <c r="H179" s="225" t="s">
        <v>21</v>
      </c>
      <c r="I179" s="227"/>
      <c r="J179" s="224"/>
      <c r="K179" s="224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158</v>
      </c>
      <c r="AU179" s="232" t="s">
        <v>83</v>
      </c>
      <c r="AV179" s="15" t="s">
        <v>81</v>
      </c>
      <c r="AW179" s="15" t="s">
        <v>34</v>
      </c>
      <c r="AX179" s="15" t="s">
        <v>73</v>
      </c>
      <c r="AY179" s="232" t="s">
        <v>148</v>
      </c>
    </row>
    <row r="180" spans="1:65" s="13" customFormat="1" ht="11.25">
      <c r="B180" s="200"/>
      <c r="C180" s="201"/>
      <c r="D180" s="202" t="s">
        <v>158</v>
      </c>
      <c r="E180" s="203" t="s">
        <v>21</v>
      </c>
      <c r="F180" s="204" t="s">
        <v>178</v>
      </c>
      <c r="G180" s="201"/>
      <c r="H180" s="205">
        <v>4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158</v>
      </c>
      <c r="AU180" s="211" t="s">
        <v>83</v>
      </c>
      <c r="AV180" s="13" t="s">
        <v>83</v>
      </c>
      <c r="AW180" s="13" t="s">
        <v>34</v>
      </c>
      <c r="AX180" s="13" t="s">
        <v>73</v>
      </c>
      <c r="AY180" s="211" t="s">
        <v>148</v>
      </c>
    </row>
    <row r="181" spans="1:65" s="13" customFormat="1" ht="11.25">
      <c r="B181" s="200"/>
      <c r="C181" s="201"/>
      <c r="D181" s="202" t="s">
        <v>158</v>
      </c>
      <c r="E181" s="203" t="s">
        <v>21</v>
      </c>
      <c r="F181" s="204" t="s">
        <v>244</v>
      </c>
      <c r="G181" s="201"/>
      <c r="H181" s="205">
        <v>-1.6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158</v>
      </c>
      <c r="AU181" s="211" t="s">
        <v>83</v>
      </c>
      <c r="AV181" s="13" t="s">
        <v>83</v>
      </c>
      <c r="AW181" s="13" t="s">
        <v>34</v>
      </c>
      <c r="AX181" s="13" t="s">
        <v>73</v>
      </c>
      <c r="AY181" s="211" t="s">
        <v>148</v>
      </c>
    </row>
    <row r="182" spans="1:65" s="14" customFormat="1" ht="11.25">
      <c r="B182" s="212"/>
      <c r="C182" s="213"/>
      <c r="D182" s="202" t="s">
        <v>158</v>
      </c>
      <c r="E182" s="214" t="s">
        <v>21</v>
      </c>
      <c r="F182" s="215" t="s">
        <v>160</v>
      </c>
      <c r="G182" s="213"/>
      <c r="H182" s="216">
        <v>2.4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158</v>
      </c>
      <c r="AU182" s="222" t="s">
        <v>83</v>
      </c>
      <c r="AV182" s="14" t="s">
        <v>161</v>
      </c>
      <c r="AW182" s="14" t="s">
        <v>34</v>
      </c>
      <c r="AX182" s="14" t="s">
        <v>73</v>
      </c>
      <c r="AY182" s="222" t="s">
        <v>148</v>
      </c>
    </row>
    <row r="183" spans="1:65" s="15" customFormat="1" ht="11.25">
      <c r="B183" s="223"/>
      <c r="C183" s="224"/>
      <c r="D183" s="202" t="s">
        <v>158</v>
      </c>
      <c r="E183" s="225" t="s">
        <v>21</v>
      </c>
      <c r="F183" s="226" t="s">
        <v>245</v>
      </c>
      <c r="G183" s="224"/>
      <c r="H183" s="225" t="s">
        <v>21</v>
      </c>
      <c r="I183" s="227"/>
      <c r="J183" s="224"/>
      <c r="K183" s="224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158</v>
      </c>
      <c r="AU183" s="232" t="s">
        <v>83</v>
      </c>
      <c r="AV183" s="15" t="s">
        <v>81</v>
      </c>
      <c r="AW183" s="15" t="s">
        <v>34</v>
      </c>
      <c r="AX183" s="15" t="s">
        <v>73</v>
      </c>
      <c r="AY183" s="232" t="s">
        <v>148</v>
      </c>
    </row>
    <row r="184" spans="1:65" s="15" customFormat="1" ht="11.25">
      <c r="B184" s="223"/>
      <c r="C184" s="224"/>
      <c r="D184" s="202" t="s">
        <v>158</v>
      </c>
      <c r="E184" s="225" t="s">
        <v>21</v>
      </c>
      <c r="F184" s="226" t="s">
        <v>185</v>
      </c>
      <c r="G184" s="224"/>
      <c r="H184" s="225" t="s">
        <v>21</v>
      </c>
      <c r="I184" s="227"/>
      <c r="J184" s="224"/>
      <c r="K184" s="224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158</v>
      </c>
      <c r="AU184" s="232" t="s">
        <v>83</v>
      </c>
      <c r="AV184" s="15" t="s">
        <v>81</v>
      </c>
      <c r="AW184" s="15" t="s">
        <v>34</v>
      </c>
      <c r="AX184" s="15" t="s">
        <v>73</v>
      </c>
      <c r="AY184" s="232" t="s">
        <v>148</v>
      </c>
    </row>
    <row r="185" spans="1:65" s="13" customFormat="1" ht="11.25">
      <c r="B185" s="200"/>
      <c r="C185" s="201"/>
      <c r="D185" s="202" t="s">
        <v>158</v>
      </c>
      <c r="E185" s="203" t="s">
        <v>21</v>
      </c>
      <c r="F185" s="204" t="s">
        <v>186</v>
      </c>
      <c r="G185" s="201"/>
      <c r="H185" s="205">
        <v>4.6390000000000002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158</v>
      </c>
      <c r="AU185" s="211" t="s">
        <v>83</v>
      </c>
      <c r="AV185" s="13" t="s">
        <v>83</v>
      </c>
      <c r="AW185" s="13" t="s">
        <v>34</v>
      </c>
      <c r="AX185" s="13" t="s">
        <v>73</v>
      </c>
      <c r="AY185" s="211" t="s">
        <v>148</v>
      </c>
    </row>
    <row r="186" spans="1:65" s="15" customFormat="1" ht="11.25">
      <c r="B186" s="223"/>
      <c r="C186" s="224"/>
      <c r="D186" s="202" t="s">
        <v>158</v>
      </c>
      <c r="E186" s="225" t="s">
        <v>21</v>
      </c>
      <c r="F186" s="226" t="s">
        <v>246</v>
      </c>
      <c r="G186" s="224"/>
      <c r="H186" s="225" t="s">
        <v>21</v>
      </c>
      <c r="I186" s="227"/>
      <c r="J186" s="224"/>
      <c r="K186" s="224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158</v>
      </c>
      <c r="AU186" s="232" t="s">
        <v>83</v>
      </c>
      <c r="AV186" s="15" t="s">
        <v>81</v>
      </c>
      <c r="AW186" s="15" t="s">
        <v>34</v>
      </c>
      <c r="AX186" s="15" t="s">
        <v>73</v>
      </c>
      <c r="AY186" s="232" t="s">
        <v>148</v>
      </c>
    </row>
    <row r="187" spans="1:65" s="13" customFormat="1" ht="11.25">
      <c r="B187" s="200"/>
      <c r="C187" s="201"/>
      <c r="D187" s="202" t="s">
        <v>158</v>
      </c>
      <c r="E187" s="203" t="s">
        <v>21</v>
      </c>
      <c r="F187" s="204" t="s">
        <v>247</v>
      </c>
      <c r="G187" s="201"/>
      <c r="H187" s="205">
        <v>-1.071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158</v>
      </c>
      <c r="AU187" s="211" t="s">
        <v>83</v>
      </c>
      <c r="AV187" s="13" t="s">
        <v>83</v>
      </c>
      <c r="AW187" s="13" t="s">
        <v>34</v>
      </c>
      <c r="AX187" s="13" t="s">
        <v>73</v>
      </c>
      <c r="AY187" s="211" t="s">
        <v>148</v>
      </c>
    </row>
    <row r="188" spans="1:65" s="14" customFormat="1" ht="11.25">
      <c r="B188" s="212"/>
      <c r="C188" s="213"/>
      <c r="D188" s="202" t="s">
        <v>158</v>
      </c>
      <c r="E188" s="214" t="s">
        <v>21</v>
      </c>
      <c r="F188" s="215" t="s">
        <v>160</v>
      </c>
      <c r="G188" s="213"/>
      <c r="H188" s="216">
        <v>3.5680000000000001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158</v>
      </c>
      <c r="AU188" s="222" t="s">
        <v>83</v>
      </c>
      <c r="AV188" s="14" t="s">
        <v>161</v>
      </c>
      <c r="AW188" s="14" t="s">
        <v>34</v>
      </c>
      <c r="AX188" s="14" t="s">
        <v>73</v>
      </c>
      <c r="AY188" s="222" t="s">
        <v>148</v>
      </c>
    </row>
    <row r="189" spans="1:65" s="16" customFormat="1" ht="11.25">
      <c r="B189" s="233"/>
      <c r="C189" s="234"/>
      <c r="D189" s="202" t="s">
        <v>158</v>
      </c>
      <c r="E189" s="235" t="s">
        <v>21</v>
      </c>
      <c r="F189" s="236" t="s">
        <v>179</v>
      </c>
      <c r="G189" s="234"/>
      <c r="H189" s="237">
        <v>5.968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158</v>
      </c>
      <c r="AU189" s="243" t="s">
        <v>83</v>
      </c>
      <c r="AV189" s="16" t="s">
        <v>154</v>
      </c>
      <c r="AW189" s="16" t="s">
        <v>34</v>
      </c>
      <c r="AX189" s="16" t="s">
        <v>81</v>
      </c>
      <c r="AY189" s="243" t="s">
        <v>148</v>
      </c>
    </row>
    <row r="190" spans="1:65" s="2" customFormat="1" ht="37.9" customHeight="1">
      <c r="A190" s="37"/>
      <c r="B190" s="38"/>
      <c r="C190" s="182" t="s">
        <v>248</v>
      </c>
      <c r="D190" s="182" t="s">
        <v>150</v>
      </c>
      <c r="E190" s="183" t="s">
        <v>249</v>
      </c>
      <c r="F190" s="184" t="s">
        <v>250</v>
      </c>
      <c r="G190" s="185" t="s">
        <v>173</v>
      </c>
      <c r="H190" s="186">
        <v>1.2</v>
      </c>
      <c r="I190" s="187"/>
      <c r="J190" s="188">
        <f>ROUND(I190*H190,2)</f>
        <v>0</v>
      </c>
      <c r="K190" s="184" t="s">
        <v>153</v>
      </c>
      <c r="L190" s="42"/>
      <c r="M190" s="189" t="s">
        <v>21</v>
      </c>
      <c r="N190" s="190" t="s">
        <v>44</v>
      </c>
      <c r="O190" s="67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3" t="s">
        <v>154</v>
      </c>
      <c r="AT190" s="193" t="s">
        <v>150</v>
      </c>
      <c r="AU190" s="193" t="s">
        <v>83</v>
      </c>
      <c r="AY190" s="20" t="s">
        <v>148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0" t="s">
        <v>81</v>
      </c>
      <c r="BK190" s="194">
        <f>ROUND(I190*H190,2)</f>
        <v>0</v>
      </c>
      <c r="BL190" s="20" t="s">
        <v>154</v>
      </c>
      <c r="BM190" s="193" t="s">
        <v>251</v>
      </c>
    </row>
    <row r="191" spans="1:65" s="2" customFormat="1" ht="11.25">
      <c r="A191" s="37"/>
      <c r="B191" s="38"/>
      <c r="C191" s="39"/>
      <c r="D191" s="195" t="s">
        <v>156</v>
      </c>
      <c r="E191" s="39"/>
      <c r="F191" s="196" t="s">
        <v>252</v>
      </c>
      <c r="G191" s="39"/>
      <c r="H191" s="39"/>
      <c r="I191" s="197"/>
      <c r="J191" s="39"/>
      <c r="K191" s="39"/>
      <c r="L191" s="42"/>
      <c r="M191" s="198"/>
      <c r="N191" s="199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20" t="s">
        <v>156</v>
      </c>
      <c r="AU191" s="20" t="s">
        <v>83</v>
      </c>
    </row>
    <row r="192" spans="1:65" s="15" customFormat="1" ht="11.25">
      <c r="B192" s="223"/>
      <c r="C192" s="224"/>
      <c r="D192" s="202" t="s">
        <v>158</v>
      </c>
      <c r="E192" s="225" t="s">
        <v>21</v>
      </c>
      <c r="F192" s="226" t="s">
        <v>253</v>
      </c>
      <c r="G192" s="224"/>
      <c r="H192" s="225" t="s">
        <v>21</v>
      </c>
      <c r="I192" s="227"/>
      <c r="J192" s="224"/>
      <c r="K192" s="224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158</v>
      </c>
      <c r="AU192" s="232" t="s">
        <v>83</v>
      </c>
      <c r="AV192" s="15" t="s">
        <v>81</v>
      </c>
      <c r="AW192" s="15" t="s">
        <v>34</v>
      </c>
      <c r="AX192" s="15" t="s">
        <v>73</v>
      </c>
      <c r="AY192" s="232" t="s">
        <v>148</v>
      </c>
    </row>
    <row r="193" spans="1:65" s="13" customFormat="1" ht="11.25">
      <c r="B193" s="200"/>
      <c r="C193" s="201"/>
      <c r="D193" s="202" t="s">
        <v>158</v>
      </c>
      <c r="E193" s="203" t="s">
        <v>21</v>
      </c>
      <c r="F193" s="204" t="s">
        <v>254</v>
      </c>
      <c r="G193" s="201"/>
      <c r="H193" s="205">
        <v>1.2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158</v>
      </c>
      <c r="AU193" s="211" t="s">
        <v>83</v>
      </c>
      <c r="AV193" s="13" t="s">
        <v>83</v>
      </c>
      <c r="AW193" s="13" t="s">
        <v>34</v>
      </c>
      <c r="AX193" s="13" t="s">
        <v>73</v>
      </c>
      <c r="AY193" s="211" t="s">
        <v>148</v>
      </c>
    </row>
    <row r="194" spans="1:65" s="14" customFormat="1" ht="11.25">
      <c r="B194" s="212"/>
      <c r="C194" s="213"/>
      <c r="D194" s="202" t="s">
        <v>158</v>
      </c>
      <c r="E194" s="214" t="s">
        <v>21</v>
      </c>
      <c r="F194" s="215" t="s">
        <v>160</v>
      </c>
      <c r="G194" s="213"/>
      <c r="H194" s="216">
        <v>1.2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158</v>
      </c>
      <c r="AU194" s="222" t="s">
        <v>83</v>
      </c>
      <c r="AV194" s="14" t="s">
        <v>161</v>
      </c>
      <c r="AW194" s="14" t="s">
        <v>34</v>
      </c>
      <c r="AX194" s="14" t="s">
        <v>73</v>
      </c>
      <c r="AY194" s="222" t="s">
        <v>148</v>
      </c>
    </row>
    <row r="195" spans="1:65" s="16" customFormat="1" ht="11.25">
      <c r="B195" s="233"/>
      <c r="C195" s="234"/>
      <c r="D195" s="202" t="s">
        <v>158</v>
      </c>
      <c r="E195" s="235" t="s">
        <v>21</v>
      </c>
      <c r="F195" s="236" t="s">
        <v>179</v>
      </c>
      <c r="G195" s="234"/>
      <c r="H195" s="237">
        <v>1.2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158</v>
      </c>
      <c r="AU195" s="243" t="s">
        <v>83</v>
      </c>
      <c r="AV195" s="16" t="s">
        <v>154</v>
      </c>
      <c r="AW195" s="16" t="s">
        <v>34</v>
      </c>
      <c r="AX195" s="16" t="s">
        <v>81</v>
      </c>
      <c r="AY195" s="243" t="s">
        <v>148</v>
      </c>
    </row>
    <row r="196" spans="1:65" s="2" customFormat="1" ht="16.5" customHeight="1">
      <c r="A196" s="37"/>
      <c r="B196" s="38"/>
      <c r="C196" s="245" t="s">
        <v>255</v>
      </c>
      <c r="D196" s="245" t="s">
        <v>256</v>
      </c>
      <c r="E196" s="246" t="s">
        <v>257</v>
      </c>
      <c r="F196" s="247" t="s">
        <v>258</v>
      </c>
      <c r="G196" s="248" t="s">
        <v>229</v>
      </c>
      <c r="H196" s="249">
        <v>2.4</v>
      </c>
      <c r="I196" s="250"/>
      <c r="J196" s="251">
        <f>ROUND(I196*H196,2)</f>
        <v>0</v>
      </c>
      <c r="K196" s="247" t="s">
        <v>153</v>
      </c>
      <c r="L196" s="252"/>
      <c r="M196" s="253" t="s">
        <v>21</v>
      </c>
      <c r="N196" s="254" t="s">
        <v>44</v>
      </c>
      <c r="O196" s="67"/>
      <c r="P196" s="191">
        <f>O196*H196</f>
        <v>0</v>
      </c>
      <c r="Q196" s="191">
        <v>1</v>
      </c>
      <c r="R196" s="191">
        <f>Q196*H196</f>
        <v>2.4</v>
      </c>
      <c r="S196" s="191">
        <v>0</v>
      </c>
      <c r="T196" s="19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3" t="s">
        <v>203</v>
      </c>
      <c r="AT196" s="193" t="s">
        <v>256</v>
      </c>
      <c r="AU196" s="193" t="s">
        <v>83</v>
      </c>
      <c r="AY196" s="20" t="s">
        <v>148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20" t="s">
        <v>81</v>
      </c>
      <c r="BK196" s="194">
        <f>ROUND(I196*H196,2)</f>
        <v>0</v>
      </c>
      <c r="BL196" s="20" t="s">
        <v>154</v>
      </c>
      <c r="BM196" s="193" t="s">
        <v>259</v>
      </c>
    </row>
    <row r="197" spans="1:65" s="13" customFormat="1" ht="11.25">
      <c r="B197" s="200"/>
      <c r="C197" s="201"/>
      <c r="D197" s="202" t="s">
        <v>158</v>
      </c>
      <c r="E197" s="201"/>
      <c r="F197" s="204" t="s">
        <v>260</v>
      </c>
      <c r="G197" s="201"/>
      <c r="H197" s="205">
        <v>2.4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158</v>
      </c>
      <c r="AU197" s="211" t="s">
        <v>83</v>
      </c>
      <c r="AV197" s="13" t="s">
        <v>83</v>
      </c>
      <c r="AW197" s="13" t="s">
        <v>4</v>
      </c>
      <c r="AX197" s="13" t="s">
        <v>81</v>
      </c>
      <c r="AY197" s="211" t="s">
        <v>148</v>
      </c>
    </row>
    <row r="198" spans="1:65" s="2" customFormat="1" ht="24.2" customHeight="1">
      <c r="A198" s="37"/>
      <c r="B198" s="38"/>
      <c r="C198" s="182" t="s">
        <v>261</v>
      </c>
      <c r="D198" s="182" t="s">
        <v>150</v>
      </c>
      <c r="E198" s="183" t="s">
        <v>262</v>
      </c>
      <c r="F198" s="184" t="s">
        <v>263</v>
      </c>
      <c r="G198" s="185" t="s">
        <v>97</v>
      </c>
      <c r="H198" s="186">
        <v>15.553000000000001</v>
      </c>
      <c r="I198" s="187"/>
      <c r="J198" s="188">
        <f>ROUND(I198*H198,2)</f>
        <v>0</v>
      </c>
      <c r="K198" s="184" t="s">
        <v>153</v>
      </c>
      <c r="L198" s="42"/>
      <c r="M198" s="189" t="s">
        <v>21</v>
      </c>
      <c r="N198" s="190" t="s">
        <v>44</v>
      </c>
      <c r="O198" s="67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3" t="s">
        <v>154</v>
      </c>
      <c r="AT198" s="193" t="s">
        <v>150</v>
      </c>
      <c r="AU198" s="193" t="s">
        <v>83</v>
      </c>
      <c r="AY198" s="20" t="s">
        <v>148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0" t="s">
        <v>81</v>
      </c>
      <c r="BK198" s="194">
        <f>ROUND(I198*H198,2)</f>
        <v>0</v>
      </c>
      <c r="BL198" s="20" t="s">
        <v>154</v>
      </c>
      <c r="BM198" s="193" t="s">
        <v>264</v>
      </c>
    </row>
    <row r="199" spans="1:65" s="2" customFormat="1" ht="11.25">
      <c r="A199" s="37"/>
      <c r="B199" s="38"/>
      <c r="C199" s="39"/>
      <c r="D199" s="195" t="s">
        <v>156</v>
      </c>
      <c r="E199" s="39"/>
      <c r="F199" s="196" t="s">
        <v>265</v>
      </c>
      <c r="G199" s="39"/>
      <c r="H199" s="39"/>
      <c r="I199" s="197"/>
      <c r="J199" s="39"/>
      <c r="K199" s="39"/>
      <c r="L199" s="42"/>
      <c r="M199" s="198"/>
      <c r="N199" s="199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156</v>
      </c>
      <c r="AU199" s="20" t="s">
        <v>83</v>
      </c>
    </row>
    <row r="200" spans="1:65" s="13" customFormat="1" ht="11.25">
      <c r="B200" s="200"/>
      <c r="C200" s="201"/>
      <c r="D200" s="202" t="s">
        <v>158</v>
      </c>
      <c r="E200" s="203" t="s">
        <v>21</v>
      </c>
      <c r="F200" s="204" t="s">
        <v>266</v>
      </c>
      <c r="G200" s="201"/>
      <c r="H200" s="205">
        <v>20.663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158</v>
      </c>
      <c r="AU200" s="211" t="s">
        <v>83</v>
      </c>
      <c r="AV200" s="13" t="s">
        <v>83</v>
      </c>
      <c r="AW200" s="13" t="s">
        <v>34</v>
      </c>
      <c r="AX200" s="13" t="s">
        <v>73</v>
      </c>
      <c r="AY200" s="211" t="s">
        <v>148</v>
      </c>
    </row>
    <row r="201" spans="1:65" s="13" customFormat="1" ht="11.25">
      <c r="B201" s="200"/>
      <c r="C201" s="201"/>
      <c r="D201" s="202" t="s">
        <v>158</v>
      </c>
      <c r="E201" s="203" t="s">
        <v>21</v>
      </c>
      <c r="F201" s="204" t="s">
        <v>267</v>
      </c>
      <c r="G201" s="201"/>
      <c r="H201" s="205">
        <v>-5.1100000000000003</v>
      </c>
      <c r="I201" s="206"/>
      <c r="J201" s="201"/>
      <c r="K201" s="201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158</v>
      </c>
      <c r="AU201" s="211" t="s">
        <v>83</v>
      </c>
      <c r="AV201" s="13" t="s">
        <v>83</v>
      </c>
      <c r="AW201" s="13" t="s">
        <v>34</v>
      </c>
      <c r="AX201" s="13" t="s">
        <v>73</v>
      </c>
      <c r="AY201" s="211" t="s">
        <v>148</v>
      </c>
    </row>
    <row r="202" spans="1:65" s="14" customFormat="1" ht="11.25">
      <c r="B202" s="212"/>
      <c r="C202" s="213"/>
      <c r="D202" s="202" t="s">
        <v>158</v>
      </c>
      <c r="E202" s="214" t="s">
        <v>21</v>
      </c>
      <c r="F202" s="215" t="s">
        <v>160</v>
      </c>
      <c r="G202" s="213"/>
      <c r="H202" s="216">
        <v>15.553000000000001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158</v>
      </c>
      <c r="AU202" s="222" t="s">
        <v>83</v>
      </c>
      <c r="AV202" s="14" t="s">
        <v>161</v>
      </c>
      <c r="AW202" s="14" t="s">
        <v>34</v>
      </c>
      <c r="AX202" s="14" t="s">
        <v>81</v>
      </c>
      <c r="AY202" s="222" t="s">
        <v>148</v>
      </c>
    </row>
    <row r="203" spans="1:65" s="2" customFormat="1" ht="24.2" customHeight="1">
      <c r="A203" s="37"/>
      <c r="B203" s="38"/>
      <c r="C203" s="182" t="s">
        <v>268</v>
      </c>
      <c r="D203" s="182" t="s">
        <v>150</v>
      </c>
      <c r="E203" s="183" t="s">
        <v>269</v>
      </c>
      <c r="F203" s="184" t="s">
        <v>270</v>
      </c>
      <c r="G203" s="185" t="s">
        <v>97</v>
      </c>
      <c r="H203" s="186">
        <v>2.5529999999999999</v>
      </c>
      <c r="I203" s="187"/>
      <c r="J203" s="188">
        <f>ROUND(I203*H203,2)</f>
        <v>0</v>
      </c>
      <c r="K203" s="184" t="s">
        <v>153</v>
      </c>
      <c r="L203" s="42"/>
      <c r="M203" s="189" t="s">
        <v>21</v>
      </c>
      <c r="N203" s="190" t="s">
        <v>44</v>
      </c>
      <c r="O203" s="67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3" t="s">
        <v>154</v>
      </c>
      <c r="AT203" s="193" t="s">
        <v>150</v>
      </c>
      <c r="AU203" s="193" t="s">
        <v>83</v>
      </c>
      <c r="AY203" s="20" t="s">
        <v>148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20" t="s">
        <v>81</v>
      </c>
      <c r="BK203" s="194">
        <f>ROUND(I203*H203,2)</f>
        <v>0</v>
      </c>
      <c r="BL203" s="20" t="s">
        <v>154</v>
      </c>
      <c r="BM203" s="193" t="s">
        <v>271</v>
      </c>
    </row>
    <row r="204" spans="1:65" s="2" customFormat="1" ht="11.25">
      <c r="A204" s="37"/>
      <c r="B204" s="38"/>
      <c r="C204" s="39"/>
      <c r="D204" s="195" t="s">
        <v>156</v>
      </c>
      <c r="E204" s="39"/>
      <c r="F204" s="196" t="s">
        <v>272</v>
      </c>
      <c r="G204" s="39"/>
      <c r="H204" s="39"/>
      <c r="I204" s="197"/>
      <c r="J204" s="39"/>
      <c r="K204" s="39"/>
      <c r="L204" s="42"/>
      <c r="M204" s="198"/>
      <c r="N204" s="199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156</v>
      </c>
      <c r="AU204" s="20" t="s">
        <v>83</v>
      </c>
    </row>
    <row r="205" spans="1:65" s="15" customFormat="1" ht="11.25">
      <c r="B205" s="223"/>
      <c r="C205" s="224"/>
      <c r="D205" s="202" t="s">
        <v>158</v>
      </c>
      <c r="E205" s="225" t="s">
        <v>21</v>
      </c>
      <c r="F205" s="226" t="s">
        <v>273</v>
      </c>
      <c r="G205" s="224"/>
      <c r="H205" s="225" t="s">
        <v>21</v>
      </c>
      <c r="I205" s="227"/>
      <c r="J205" s="224"/>
      <c r="K205" s="224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158</v>
      </c>
      <c r="AU205" s="232" t="s">
        <v>83</v>
      </c>
      <c r="AV205" s="15" t="s">
        <v>81</v>
      </c>
      <c r="AW205" s="15" t="s">
        <v>34</v>
      </c>
      <c r="AX205" s="15" t="s">
        <v>73</v>
      </c>
      <c r="AY205" s="232" t="s">
        <v>148</v>
      </c>
    </row>
    <row r="206" spans="1:65" s="13" customFormat="1" ht="11.25">
      <c r="B206" s="200"/>
      <c r="C206" s="201"/>
      <c r="D206" s="202" t="s">
        <v>158</v>
      </c>
      <c r="E206" s="203" t="s">
        <v>21</v>
      </c>
      <c r="F206" s="204" t="s">
        <v>170</v>
      </c>
      <c r="G206" s="201"/>
      <c r="H206" s="205">
        <v>20.663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158</v>
      </c>
      <c r="AU206" s="211" t="s">
        <v>83</v>
      </c>
      <c r="AV206" s="13" t="s">
        <v>83</v>
      </c>
      <c r="AW206" s="13" t="s">
        <v>34</v>
      </c>
      <c r="AX206" s="13" t="s">
        <v>73</v>
      </c>
      <c r="AY206" s="211" t="s">
        <v>148</v>
      </c>
    </row>
    <row r="207" spans="1:65" s="13" customFormat="1" ht="11.25">
      <c r="B207" s="200"/>
      <c r="C207" s="201"/>
      <c r="D207" s="202" t="s">
        <v>158</v>
      </c>
      <c r="E207" s="203" t="s">
        <v>21</v>
      </c>
      <c r="F207" s="204" t="s">
        <v>274</v>
      </c>
      <c r="G207" s="201"/>
      <c r="H207" s="205">
        <v>-18.11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158</v>
      </c>
      <c r="AU207" s="211" t="s">
        <v>83</v>
      </c>
      <c r="AV207" s="13" t="s">
        <v>83</v>
      </c>
      <c r="AW207" s="13" t="s">
        <v>34</v>
      </c>
      <c r="AX207" s="13" t="s">
        <v>73</v>
      </c>
      <c r="AY207" s="211" t="s">
        <v>148</v>
      </c>
    </row>
    <row r="208" spans="1:65" s="14" customFormat="1" ht="11.25">
      <c r="B208" s="212"/>
      <c r="C208" s="213"/>
      <c r="D208" s="202" t="s">
        <v>158</v>
      </c>
      <c r="E208" s="214" t="s">
        <v>275</v>
      </c>
      <c r="F208" s="215" t="s">
        <v>160</v>
      </c>
      <c r="G208" s="213"/>
      <c r="H208" s="216">
        <v>2.5529999999999999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158</v>
      </c>
      <c r="AU208" s="222" t="s">
        <v>83</v>
      </c>
      <c r="AV208" s="14" t="s">
        <v>161</v>
      </c>
      <c r="AW208" s="14" t="s">
        <v>34</v>
      </c>
      <c r="AX208" s="14" t="s">
        <v>81</v>
      </c>
      <c r="AY208" s="222" t="s">
        <v>148</v>
      </c>
    </row>
    <row r="209" spans="1:65" s="2" customFormat="1" ht="16.5" customHeight="1">
      <c r="A209" s="37"/>
      <c r="B209" s="38"/>
      <c r="C209" s="245" t="s">
        <v>276</v>
      </c>
      <c r="D209" s="245" t="s">
        <v>256</v>
      </c>
      <c r="E209" s="246" t="s">
        <v>277</v>
      </c>
      <c r="F209" s="247" t="s">
        <v>278</v>
      </c>
      <c r="G209" s="248" t="s">
        <v>279</v>
      </c>
      <c r="H209" s="249">
        <v>5.0999999999999997E-2</v>
      </c>
      <c r="I209" s="250"/>
      <c r="J209" s="251">
        <f>ROUND(I209*H209,2)</f>
        <v>0</v>
      </c>
      <c r="K209" s="247" t="s">
        <v>153</v>
      </c>
      <c r="L209" s="252"/>
      <c r="M209" s="253" t="s">
        <v>21</v>
      </c>
      <c r="N209" s="254" t="s">
        <v>44</v>
      </c>
      <c r="O209" s="67"/>
      <c r="P209" s="191">
        <f>O209*H209</f>
        <v>0</v>
      </c>
      <c r="Q209" s="191">
        <v>1E-3</v>
      </c>
      <c r="R209" s="191">
        <f>Q209*H209</f>
        <v>5.1E-5</v>
      </c>
      <c r="S209" s="191">
        <v>0</v>
      </c>
      <c r="T209" s="19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3" t="s">
        <v>203</v>
      </c>
      <c r="AT209" s="193" t="s">
        <v>256</v>
      </c>
      <c r="AU209" s="193" t="s">
        <v>83</v>
      </c>
      <c r="AY209" s="20" t="s">
        <v>148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0" t="s">
        <v>81</v>
      </c>
      <c r="BK209" s="194">
        <f>ROUND(I209*H209,2)</f>
        <v>0</v>
      </c>
      <c r="BL209" s="20" t="s">
        <v>154</v>
      </c>
      <c r="BM209" s="193" t="s">
        <v>280</v>
      </c>
    </row>
    <row r="210" spans="1:65" s="13" customFormat="1" ht="11.25">
      <c r="B210" s="200"/>
      <c r="C210" s="201"/>
      <c r="D210" s="202" t="s">
        <v>158</v>
      </c>
      <c r="E210" s="201"/>
      <c r="F210" s="204" t="s">
        <v>281</v>
      </c>
      <c r="G210" s="201"/>
      <c r="H210" s="205">
        <v>5.0999999999999997E-2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158</v>
      </c>
      <c r="AU210" s="211" t="s">
        <v>83</v>
      </c>
      <c r="AV210" s="13" t="s">
        <v>83</v>
      </c>
      <c r="AW210" s="13" t="s">
        <v>4</v>
      </c>
      <c r="AX210" s="13" t="s">
        <v>81</v>
      </c>
      <c r="AY210" s="211" t="s">
        <v>148</v>
      </c>
    </row>
    <row r="211" spans="1:65" s="2" customFormat="1" ht="16.5" customHeight="1">
      <c r="A211" s="37"/>
      <c r="B211" s="38"/>
      <c r="C211" s="182" t="s">
        <v>282</v>
      </c>
      <c r="D211" s="182" t="s">
        <v>150</v>
      </c>
      <c r="E211" s="183" t="s">
        <v>283</v>
      </c>
      <c r="F211" s="184" t="s">
        <v>284</v>
      </c>
      <c r="G211" s="185" t="s">
        <v>97</v>
      </c>
      <c r="H211" s="186">
        <v>2.5529999999999999</v>
      </c>
      <c r="I211" s="187"/>
      <c r="J211" s="188">
        <f>ROUND(I211*H211,2)</f>
        <v>0</v>
      </c>
      <c r="K211" s="184" t="s">
        <v>153</v>
      </c>
      <c r="L211" s="42"/>
      <c r="M211" s="189" t="s">
        <v>21</v>
      </c>
      <c r="N211" s="190" t="s">
        <v>44</v>
      </c>
      <c r="O211" s="67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3" t="s">
        <v>154</v>
      </c>
      <c r="AT211" s="193" t="s">
        <v>150</v>
      </c>
      <c r="AU211" s="193" t="s">
        <v>83</v>
      </c>
      <c r="AY211" s="20" t="s">
        <v>148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0" t="s">
        <v>81</v>
      </c>
      <c r="BK211" s="194">
        <f>ROUND(I211*H211,2)</f>
        <v>0</v>
      </c>
      <c r="BL211" s="20" t="s">
        <v>154</v>
      </c>
      <c r="BM211" s="193" t="s">
        <v>285</v>
      </c>
    </row>
    <row r="212" spans="1:65" s="2" customFormat="1" ht="11.25">
      <c r="A212" s="37"/>
      <c r="B212" s="38"/>
      <c r="C212" s="39"/>
      <c r="D212" s="195" t="s">
        <v>156</v>
      </c>
      <c r="E212" s="39"/>
      <c r="F212" s="196" t="s">
        <v>286</v>
      </c>
      <c r="G212" s="39"/>
      <c r="H212" s="39"/>
      <c r="I212" s="197"/>
      <c r="J212" s="39"/>
      <c r="K212" s="39"/>
      <c r="L212" s="42"/>
      <c r="M212" s="198"/>
      <c r="N212" s="199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156</v>
      </c>
      <c r="AU212" s="20" t="s">
        <v>83</v>
      </c>
    </row>
    <row r="213" spans="1:65" s="13" customFormat="1" ht="11.25">
      <c r="B213" s="200"/>
      <c r="C213" s="201"/>
      <c r="D213" s="202" t="s">
        <v>158</v>
      </c>
      <c r="E213" s="203" t="s">
        <v>21</v>
      </c>
      <c r="F213" s="204" t="s">
        <v>287</v>
      </c>
      <c r="G213" s="201"/>
      <c r="H213" s="205">
        <v>2.5529999999999999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158</v>
      </c>
      <c r="AU213" s="211" t="s">
        <v>83</v>
      </c>
      <c r="AV213" s="13" t="s">
        <v>83</v>
      </c>
      <c r="AW213" s="13" t="s">
        <v>34</v>
      </c>
      <c r="AX213" s="13" t="s">
        <v>73</v>
      </c>
      <c r="AY213" s="211" t="s">
        <v>148</v>
      </c>
    </row>
    <row r="214" spans="1:65" s="14" customFormat="1" ht="11.25">
      <c r="B214" s="212"/>
      <c r="C214" s="213"/>
      <c r="D214" s="202" t="s">
        <v>158</v>
      </c>
      <c r="E214" s="214" t="s">
        <v>21</v>
      </c>
      <c r="F214" s="215" t="s">
        <v>160</v>
      </c>
      <c r="G214" s="213"/>
      <c r="H214" s="216">
        <v>2.5529999999999999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158</v>
      </c>
      <c r="AU214" s="222" t="s">
        <v>83</v>
      </c>
      <c r="AV214" s="14" t="s">
        <v>161</v>
      </c>
      <c r="AW214" s="14" t="s">
        <v>34</v>
      </c>
      <c r="AX214" s="14" t="s">
        <v>81</v>
      </c>
      <c r="AY214" s="222" t="s">
        <v>148</v>
      </c>
    </row>
    <row r="215" spans="1:65" s="2" customFormat="1" ht="16.5" customHeight="1">
      <c r="A215" s="37"/>
      <c r="B215" s="38"/>
      <c r="C215" s="182" t="s">
        <v>288</v>
      </c>
      <c r="D215" s="182" t="s">
        <v>150</v>
      </c>
      <c r="E215" s="183" t="s">
        <v>289</v>
      </c>
      <c r="F215" s="184" t="s">
        <v>290</v>
      </c>
      <c r="G215" s="185" t="s">
        <v>97</v>
      </c>
      <c r="H215" s="186">
        <v>5.1059999999999999</v>
      </c>
      <c r="I215" s="187"/>
      <c r="J215" s="188">
        <f>ROUND(I215*H215,2)</f>
        <v>0</v>
      </c>
      <c r="K215" s="184" t="s">
        <v>153</v>
      </c>
      <c r="L215" s="42"/>
      <c r="M215" s="189" t="s">
        <v>21</v>
      </c>
      <c r="N215" s="190" t="s">
        <v>44</v>
      </c>
      <c r="O215" s="67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3" t="s">
        <v>154</v>
      </c>
      <c r="AT215" s="193" t="s">
        <v>150</v>
      </c>
      <c r="AU215" s="193" t="s">
        <v>83</v>
      </c>
      <c r="AY215" s="20" t="s">
        <v>148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0" t="s">
        <v>81</v>
      </c>
      <c r="BK215" s="194">
        <f>ROUND(I215*H215,2)</f>
        <v>0</v>
      </c>
      <c r="BL215" s="20" t="s">
        <v>154</v>
      </c>
      <c r="BM215" s="193" t="s">
        <v>291</v>
      </c>
    </row>
    <row r="216" spans="1:65" s="2" customFormat="1" ht="11.25">
      <c r="A216" s="37"/>
      <c r="B216" s="38"/>
      <c r="C216" s="39"/>
      <c r="D216" s="195" t="s">
        <v>156</v>
      </c>
      <c r="E216" s="39"/>
      <c r="F216" s="196" t="s">
        <v>292</v>
      </c>
      <c r="G216" s="39"/>
      <c r="H216" s="39"/>
      <c r="I216" s="197"/>
      <c r="J216" s="39"/>
      <c r="K216" s="39"/>
      <c r="L216" s="42"/>
      <c r="M216" s="198"/>
      <c r="N216" s="199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156</v>
      </c>
      <c r="AU216" s="20" t="s">
        <v>83</v>
      </c>
    </row>
    <row r="217" spans="1:65" s="13" customFormat="1" ht="11.25">
      <c r="B217" s="200"/>
      <c r="C217" s="201"/>
      <c r="D217" s="202" t="s">
        <v>158</v>
      </c>
      <c r="E217" s="203" t="s">
        <v>21</v>
      </c>
      <c r="F217" s="204" t="s">
        <v>293</v>
      </c>
      <c r="G217" s="201"/>
      <c r="H217" s="205">
        <v>5.1059999999999999</v>
      </c>
      <c r="I217" s="206"/>
      <c r="J217" s="201"/>
      <c r="K217" s="201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158</v>
      </c>
      <c r="AU217" s="211" t="s">
        <v>83</v>
      </c>
      <c r="AV217" s="13" t="s">
        <v>83</v>
      </c>
      <c r="AW217" s="13" t="s">
        <v>34</v>
      </c>
      <c r="AX217" s="13" t="s">
        <v>73</v>
      </c>
      <c r="AY217" s="211" t="s">
        <v>148</v>
      </c>
    </row>
    <row r="218" spans="1:65" s="14" customFormat="1" ht="11.25">
      <c r="B218" s="212"/>
      <c r="C218" s="213"/>
      <c r="D218" s="202" t="s">
        <v>158</v>
      </c>
      <c r="E218" s="214" t="s">
        <v>21</v>
      </c>
      <c r="F218" s="215" t="s">
        <v>160</v>
      </c>
      <c r="G218" s="213"/>
      <c r="H218" s="216">
        <v>5.1059999999999999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158</v>
      </c>
      <c r="AU218" s="222" t="s">
        <v>83</v>
      </c>
      <c r="AV218" s="14" t="s">
        <v>161</v>
      </c>
      <c r="AW218" s="14" t="s">
        <v>34</v>
      </c>
      <c r="AX218" s="14" t="s">
        <v>81</v>
      </c>
      <c r="AY218" s="222" t="s">
        <v>148</v>
      </c>
    </row>
    <row r="219" spans="1:65" s="2" customFormat="1" ht="16.5" customHeight="1">
      <c r="A219" s="37"/>
      <c r="B219" s="38"/>
      <c r="C219" s="182" t="s">
        <v>7</v>
      </c>
      <c r="D219" s="182" t="s">
        <v>150</v>
      </c>
      <c r="E219" s="183" t="s">
        <v>294</v>
      </c>
      <c r="F219" s="184" t="s">
        <v>295</v>
      </c>
      <c r="G219" s="185" t="s">
        <v>97</v>
      </c>
      <c r="H219" s="186">
        <v>5.1059999999999999</v>
      </c>
      <c r="I219" s="187"/>
      <c r="J219" s="188">
        <f>ROUND(I219*H219,2)</f>
        <v>0</v>
      </c>
      <c r="K219" s="184" t="s">
        <v>153</v>
      </c>
      <c r="L219" s="42"/>
      <c r="M219" s="189" t="s">
        <v>21</v>
      </c>
      <c r="N219" s="190" t="s">
        <v>44</v>
      </c>
      <c r="O219" s="67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3" t="s">
        <v>154</v>
      </c>
      <c r="AT219" s="193" t="s">
        <v>150</v>
      </c>
      <c r="AU219" s="193" t="s">
        <v>83</v>
      </c>
      <c r="AY219" s="20" t="s">
        <v>148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0" t="s">
        <v>81</v>
      </c>
      <c r="BK219" s="194">
        <f>ROUND(I219*H219,2)</f>
        <v>0</v>
      </c>
      <c r="BL219" s="20" t="s">
        <v>154</v>
      </c>
      <c r="BM219" s="193" t="s">
        <v>296</v>
      </c>
    </row>
    <row r="220" spans="1:65" s="2" customFormat="1" ht="11.25">
      <c r="A220" s="37"/>
      <c r="B220" s="38"/>
      <c r="C220" s="39"/>
      <c r="D220" s="195" t="s">
        <v>156</v>
      </c>
      <c r="E220" s="39"/>
      <c r="F220" s="196" t="s">
        <v>297</v>
      </c>
      <c r="G220" s="39"/>
      <c r="H220" s="39"/>
      <c r="I220" s="197"/>
      <c r="J220" s="39"/>
      <c r="K220" s="39"/>
      <c r="L220" s="42"/>
      <c r="M220" s="198"/>
      <c r="N220" s="199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20" t="s">
        <v>156</v>
      </c>
      <c r="AU220" s="20" t="s">
        <v>83</v>
      </c>
    </row>
    <row r="221" spans="1:65" s="13" customFormat="1" ht="11.25">
      <c r="B221" s="200"/>
      <c r="C221" s="201"/>
      <c r="D221" s="202" t="s">
        <v>158</v>
      </c>
      <c r="E221" s="203" t="s">
        <v>21</v>
      </c>
      <c r="F221" s="204" t="s">
        <v>293</v>
      </c>
      <c r="G221" s="201"/>
      <c r="H221" s="205">
        <v>5.1059999999999999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158</v>
      </c>
      <c r="AU221" s="211" t="s">
        <v>83</v>
      </c>
      <c r="AV221" s="13" t="s">
        <v>83</v>
      </c>
      <c r="AW221" s="13" t="s">
        <v>34</v>
      </c>
      <c r="AX221" s="13" t="s">
        <v>73</v>
      </c>
      <c r="AY221" s="211" t="s">
        <v>148</v>
      </c>
    </row>
    <row r="222" spans="1:65" s="14" customFormat="1" ht="11.25">
      <c r="B222" s="212"/>
      <c r="C222" s="213"/>
      <c r="D222" s="202" t="s">
        <v>158</v>
      </c>
      <c r="E222" s="214" t="s">
        <v>21</v>
      </c>
      <c r="F222" s="215" t="s">
        <v>160</v>
      </c>
      <c r="G222" s="213"/>
      <c r="H222" s="216">
        <v>5.1059999999999999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158</v>
      </c>
      <c r="AU222" s="222" t="s">
        <v>83</v>
      </c>
      <c r="AV222" s="14" t="s">
        <v>161</v>
      </c>
      <c r="AW222" s="14" t="s">
        <v>34</v>
      </c>
      <c r="AX222" s="14" t="s">
        <v>81</v>
      </c>
      <c r="AY222" s="222" t="s">
        <v>148</v>
      </c>
    </row>
    <row r="223" spans="1:65" s="2" customFormat="1" ht="16.5" customHeight="1">
      <c r="A223" s="37"/>
      <c r="B223" s="38"/>
      <c r="C223" s="182" t="s">
        <v>298</v>
      </c>
      <c r="D223" s="182" t="s">
        <v>150</v>
      </c>
      <c r="E223" s="183" t="s">
        <v>299</v>
      </c>
      <c r="F223" s="184" t="s">
        <v>300</v>
      </c>
      <c r="G223" s="185" t="s">
        <v>97</v>
      </c>
      <c r="H223" s="186">
        <v>5.1059999999999999</v>
      </c>
      <c r="I223" s="187"/>
      <c r="J223" s="188">
        <f>ROUND(I223*H223,2)</f>
        <v>0</v>
      </c>
      <c r="K223" s="184" t="s">
        <v>153</v>
      </c>
      <c r="L223" s="42"/>
      <c r="M223" s="189" t="s">
        <v>21</v>
      </c>
      <c r="N223" s="190" t="s">
        <v>44</v>
      </c>
      <c r="O223" s="67"/>
      <c r="P223" s="191">
        <f>O223*H223</f>
        <v>0</v>
      </c>
      <c r="Q223" s="191">
        <v>0</v>
      </c>
      <c r="R223" s="191">
        <f>Q223*H223</f>
        <v>0</v>
      </c>
      <c r="S223" s="191">
        <v>0</v>
      </c>
      <c r="T223" s="19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3" t="s">
        <v>154</v>
      </c>
      <c r="AT223" s="193" t="s">
        <v>150</v>
      </c>
      <c r="AU223" s="193" t="s">
        <v>83</v>
      </c>
      <c r="AY223" s="20" t="s">
        <v>148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20" t="s">
        <v>81</v>
      </c>
      <c r="BK223" s="194">
        <f>ROUND(I223*H223,2)</f>
        <v>0</v>
      </c>
      <c r="BL223" s="20" t="s">
        <v>154</v>
      </c>
      <c r="BM223" s="193" t="s">
        <v>301</v>
      </c>
    </row>
    <row r="224" spans="1:65" s="2" customFormat="1" ht="11.25">
      <c r="A224" s="37"/>
      <c r="B224" s="38"/>
      <c r="C224" s="39"/>
      <c r="D224" s="195" t="s">
        <v>156</v>
      </c>
      <c r="E224" s="39"/>
      <c r="F224" s="196" t="s">
        <v>302</v>
      </c>
      <c r="G224" s="39"/>
      <c r="H224" s="39"/>
      <c r="I224" s="197"/>
      <c r="J224" s="39"/>
      <c r="K224" s="39"/>
      <c r="L224" s="42"/>
      <c r="M224" s="198"/>
      <c r="N224" s="199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156</v>
      </c>
      <c r="AU224" s="20" t="s">
        <v>83</v>
      </c>
    </row>
    <row r="225" spans="1:65" s="13" customFormat="1" ht="11.25">
      <c r="B225" s="200"/>
      <c r="C225" s="201"/>
      <c r="D225" s="202" t="s">
        <v>158</v>
      </c>
      <c r="E225" s="203" t="s">
        <v>21</v>
      </c>
      <c r="F225" s="204" t="s">
        <v>293</v>
      </c>
      <c r="G225" s="201"/>
      <c r="H225" s="205">
        <v>5.1059999999999999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158</v>
      </c>
      <c r="AU225" s="211" t="s">
        <v>83</v>
      </c>
      <c r="AV225" s="13" t="s">
        <v>83</v>
      </c>
      <c r="AW225" s="13" t="s">
        <v>34</v>
      </c>
      <c r="AX225" s="13" t="s">
        <v>73</v>
      </c>
      <c r="AY225" s="211" t="s">
        <v>148</v>
      </c>
    </row>
    <row r="226" spans="1:65" s="14" customFormat="1" ht="11.25">
      <c r="B226" s="212"/>
      <c r="C226" s="213"/>
      <c r="D226" s="202" t="s">
        <v>158</v>
      </c>
      <c r="E226" s="214" t="s">
        <v>21</v>
      </c>
      <c r="F226" s="215" t="s">
        <v>160</v>
      </c>
      <c r="G226" s="213"/>
      <c r="H226" s="216">
        <v>5.1059999999999999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158</v>
      </c>
      <c r="AU226" s="222" t="s">
        <v>83</v>
      </c>
      <c r="AV226" s="14" t="s">
        <v>161</v>
      </c>
      <c r="AW226" s="14" t="s">
        <v>34</v>
      </c>
      <c r="AX226" s="14" t="s">
        <v>81</v>
      </c>
      <c r="AY226" s="222" t="s">
        <v>148</v>
      </c>
    </row>
    <row r="227" spans="1:65" s="12" customFormat="1" ht="22.9" customHeight="1">
      <c r="B227" s="166"/>
      <c r="C227" s="167"/>
      <c r="D227" s="168" t="s">
        <v>72</v>
      </c>
      <c r="E227" s="180" t="s">
        <v>83</v>
      </c>
      <c r="F227" s="180" t="s">
        <v>303</v>
      </c>
      <c r="G227" s="167"/>
      <c r="H227" s="167"/>
      <c r="I227" s="170"/>
      <c r="J227" s="181">
        <f>BK227</f>
        <v>0</v>
      </c>
      <c r="K227" s="167"/>
      <c r="L227" s="172"/>
      <c r="M227" s="173"/>
      <c r="N227" s="174"/>
      <c r="O227" s="174"/>
      <c r="P227" s="175">
        <f>SUM(P228:P254)</f>
        <v>0</v>
      </c>
      <c r="Q227" s="174"/>
      <c r="R227" s="175">
        <f>SUM(R228:R254)</f>
        <v>10.432071949999999</v>
      </c>
      <c r="S227" s="174"/>
      <c r="T227" s="176">
        <f>SUM(T228:T254)</f>
        <v>0</v>
      </c>
      <c r="AR227" s="177" t="s">
        <v>81</v>
      </c>
      <c r="AT227" s="178" t="s">
        <v>72</v>
      </c>
      <c r="AU227" s="178" t="s">
        <v>81</v>
      </c>
      <c r="AY227" s="177" t="s">
        <v>148</v>
      </c>
      <c r="BK227" s="179">
        <f>SUM(BK228:BK254)</f>
        <v>0</v>
      </c>
    </row>
    <row r="228" spans="1:65" s="2" customFormat="1" ht="16.5" customHeight="1">
      <c r="A228" s="37"/>
      <c r="B228" s="38"/>
      <c r="C228" s="182" t="s">
        <v>304</v>
      </c>
      <c r="D228" s="182" t="s">
        <v>150</v>
      </c>
      <c r="E228" s="183" t="s">
        <v>305</v>
      </c>
      <c r="F228" s="184" t="s">
        <v>306</v>
      </c>
      <c r="G228" s="185" t="s">
        <v>173</v>
      </c>
      <c r="H228" s="186">
        <v>2.4980000000000002</v>
      </c>
      <c r="I228" s="187"/>
      <c r="J228" s="188">
        <f>ROUND(I228*H228,2)</f>
        <v>0</v>
      </c>
      <c r="K228" s="184" t="s">
        <v>153</v>
      </c>
      <c r="L228" s="42"/>
      <c r="M228" s="189" t="s">
        <v>21</v>
      </c>
      <c r="N228" s="190" t="s">
        <v>44</v>
      </c>
      <c r="O228" s="67"/>
      <c r="P228" s="191">
        <f>O228*H228</f>
        <v>0</v>
      </c>
      <c r="Q228" s="191">
        <v>2.3010199999999998</v>
      </c>
      <c r="R228" s="191">
        <f>Q228*H228</f>
        <v>5.7479479600000003</v>
      </c>
      <c r="S228" s="191">
        <v>0</v>
      </c>
      <c r="T228" s="192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3" t="s">
        <v>154</v>
      </c>
      <c r="AT228" s="193" t="s">
        <v>150</v>
      </c>
      <c r="AU228" s="193" t="s">
        <v>83</v>
      </c>
      <c r="AY228" s="20" t="s">
        <v>148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0" t="s">
        <v>81</v>
      </c>
      <c r="BK228" s="194">
        <f>ROUND(I228*H228,2)</f>
        <v>0</v>
      </c>
      <c r="BL228" s="20" t="s">
        <v>154</v>
      </c>
      <c r="BM228" s="193" t="s">
        <v>307</v>
      </c>
    </row>
    <row r="229" spans="1:65" s="2" customFormat="1" ht="11.25">
      <c r="A229" s="37"/>
      <c r="B229" s="38"/>
      <c r="C229" s="39"/>
      <c r="D229" s="195" t="s">
        <v>156</v>
      </c>
      <c r="E229" s="39"/>
      <c r="F229" s="196" t="s">
        <v>308</v>
      </c>
      <c r="G229" s="39"/>
      <c r="H229" s="39"/>
      <c r="I229" s="197"/>
      <c r="J229" s="39"/>
      <c r="K229" s="39"/>
      <c r="L229" s="42"/>
      <c r="M229" s="198"/>
      <c r="N229" s="199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156</v>
      </c>
      <c r="AU229" s="20" t="s">
        <v>83</v>
      </c>
    </row>
    <row r="230" spans="1:65" s="15" customFormat="1" ht="11.25">
      <c r="B230" s="223"/>
      <c r="C230" s="224"/>
      <c r="D230" s="202" t="s">
        <v>158</v>
      </c>
      <c r="E230" s="225" t="s">
        <v>21</v>
      </c>
      <c r="F230" s="226" t="s">
        <v>176</v>
      </c>
      <c r="G230" s="224"/>
      <c r="H230" s="225" t="s">
        <v>21</v>
      </c>
      <c r="I230" s="227"/>
      <c r="J230" s="224"/>
      <c r="K230" s="224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158</v>
      </c>
      <c r="AU230" s="232" t="s">
        <v>83</v>
      </c>
      <c r="AV230" s="15" t="s">
        <v>81</v>
      </c>
      <c r="AW230" s="15" t="s">
        <v>34</v>
      </c>
      <c r="AX230" s="15" t="s">
        <v>73</v>
      </c>
      <c r="AY230" s="232" t="s">
        <v>148</v>
      </c>
    </row>
    <row r="231" spans="1:65" s="13" customFormat="1" ht="11.25">
      <c r="B231" s="200"/>
      <c r="C231" s="201"/>
      <c r="D231" s="202" t="s">
        <v>158</v>
      </c>
      <c r="E231" s="203" t="s">
        <v>21</v>
      </c>
      <c r="F231" s="204" t="s">
        <v>177</v>
      </c>
      <c r="G231" s="201"/>
      <c r="H231" s="205">
        <v>2.379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158</v>
      </c>
      <c r="AU231" s="211" t="s">
        <v>83</v>
      </c>
      <c r="AV231" s="13" t="s">
        <v>83</v>
      </c>
      <c r="AW231" s="13" t="s">
        <v>34</v>
      </c>
      <c r="AX231" s="13" t="s">
        <v>73</v>
      </c>
      <c r="AY231" s="211" t="s">
        <v>148</v>
      </c>
    </row>
    <row r="232" spans="1:65" s="14" customFormat="1" ht="11.25">
      <c r="B232" s="212"/>
      <c r="C232" s="213"/>
      <c r="D232" s="202" t="s">
        <v>158</v>
      </c>
      <c r="E232" s="214" t="s">
        <v>21</v>
      </c>
      <c r="F232" s="215" t="s">
        <v>160</v>
      </c>
      <c r="G232" s="213"/>
      <c r="H232" s="216">
        <v>2.379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158</v>
      </c>
      <c r="AU232" s="222" t="s">
        <v>83</v>
      </c>
      <c r="AV232" s="14" t="s">
        <v>161</v>
      </c>
      <c r="AW232" s="14" t="s">
        <v>34</v>
      </c>
      <c r="AX232" s="14" t="s">
        <v>73</v>
      </c>
      <c r="AY232" s="222" t="s">
        <v>148</v>
      </c>
    </row>
    <row r="233" spans="1:65" s="13" customFormat="1" ht="11.25">
      <c r="B233" s="200"/>
      <c r="C233" s="201"/>
      <c r="D233" s="202" t="s">
        <v>158</v>
      </c>
      <c r="E233" s="203" t="s">
        <v>21</v>
      </c>
      <c r="F233" s="204" t="s">
        <v>309</v>
      </c>
      <c r="G233" s="201"/>
      <c r="H233" s="205">
        <v>0.11899999999999999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158</v>
      </c>
      <c r="AU233" s="211" t="s">
        <v>83</v>
      </c>
      <c r="AV233" s="13" t="s">
        <v>83</v>
      </c>
      <c r="AW233" s="13" t="s">
        <v>34</v>
      </c>
      <c r="AX233" s="13" t="s">
        <v>73</v>
      </c>
      <c r="AY233" s="211" t="s">
        <v>148</v>
      </c>
    </row>
    <row r="234" spans="1:65" s="16" customFormat="1" ht="11.25">
      <c r="B234" s="233"/>
      <c r="C234" s="234"/>
      <c r="D234" s="202" t="s">
        <v>158</v>
      </c>
      <c r="E234" s="235" t="s">
        <v>21</v>
      </c>
      <c r="F234" s="236" t="s">
        <v>179</v>
      </c>
      <c r="G234" s="234"/>
      <c r="H234" s="237">
        <v>2.4980000000000002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158</v>
      </c>
      <c r="AU234" s="243" t="s">
        <v>83</v>
      </c>
      <c r="AV234" s="16" t="s">
        <v>154</v>
      </c>
      <c r="AW234" s="16" t="s">
        <v>34</v>
      </c>
      <c r="AX234" s="16" t="s">
        <v>81</v>
      </c>
      <c r="AY234" s="243" t="s">
        <v>148</v>
      </c>
    </row>
    <row r="235" spans="1:65" s="2" customFormat="1" ht="21.75" customHeight="1">
      <c r="A235" s="37"/>
      <c r="B235" s="38"/>
      <c r="C235" s="182" t="s">
        <v>310</v>
      </c>
      <c r="D235" s="182" t="s">
        <v>150</v>
      </c>
      <c r="E235" s="183" t="s">
        <v>311</v>
      </c>
      <c r="F235" s="184" t="s">
        <v>312</v>
      </c>
      <c r="G235" s="185" t="s">
        <v>173</v>
      </c>
      <c r="H235" s="186">
        <v>1.784</v>
      </c>
      <c r="I235" s="187"/>
      <c r="J235" s="188">
        <f>ROUND(I235*H235,2)</f>
        <v>0</v>
      </c>
      <c r="K235" s="184" t="s">
        <v>153</v>
      </c>
      <c r="L235" s="42"/>
      <c r="M235" s="189" t="s">
        <v>21</v>
      </c>
      <c r="N235" s="190" t="s">
        <v>44</v>
      </c>
      <c r="O235" s="67"/>
      <c r="P235" s="191">
        <f>O235*H235</f>
        <v>0</v>
      </c>
      <c r="Q235" s="191">
        <v>2.5018699999999998</v>
      </c>
      <c r="R235" s="191">
        <f>Q235*H235</f>
        <v>4.4633360799999995</v>
      </c>
      <c r="S235" s="191">
        <v>0</v>
      </c>
      <c r="T235" s="19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3" t="s">
        <v>154</v>
      </c>
      <c r="AT235" s="193" t="s">
        <v>150</v>
      </c>
      <c r="AU235" s="193" t="s">
        <v>83</v>
      </c>
      <c r="AY235" s="20" t="s">
        <v>148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0" t="s">
        <v>81</v>
      </c>
      <c r="BK235" s="194">
        <f>ROUND(I235*H235,2)</f>
        <v>0</v>
      </c>
      <c r="BL235" s="20" t="s">
        <v>154</v>
      </c>
      <c r="BM235" s="193" t="s">
        <v>313</v>
      </c>
    </row>
    <row r="236" spans="1:65" s="2" customFormat="1" ht="11.25">
      <c r="A236" s="37"/>
      <c r="B236" s="38"/>
      <c r="C236" s="39"/>
      <c r="D236" s="195" t="s">
        <v>156</v>
      </c>
      <c r="E236" s="39"/>
      <c r="F236" s="196" t="s">
        <v>314</v>
      </c>
      <c r="G236" s="39"/>
      <c r="H236" s="39"/>
      <c r="I236" s="197"/>
      <c r="J236" s="39"/>
      <c r="K236" s="39"/>
      <c r="L236" s="42"/>
      <c r="M236" s="198"/>
      <c r="N236" s="199"/>
      <c r="O236" s="67"/>
      <c r="P236" s="67"/>
      <c r="Q236" s="67"/>
      <c r="R236" s="67"/>
      <c r="S236" s="67"/>
      <c r="T236" s="68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20" t="s">
        <v>156</v>
      </c>
      <c r="AU236" s="20" t="s">
        <v>83</v>
      </c>
    </row>
    <row r="237" spans="1:65" s="15" customFormat="1" ht="11.25">
      <c r="B237" s="223"/>
      <c r="C237" s="224"/>
      <c r="D237" s="202" t="s">
        <v>158</v>
      </c>
      <c r="E237" s="225" t="s">
        <v>21</v>
      </c>
      <c r="F237" s="226" t="s">
        <v>315</v>
      </c>
      <c r="G237" s="224"/>
      <c r="H237" s="225" t="s">
        <v>21</v>
      </c>
      <c r="I237" s="227"/>
      <c r="J237" s="224"/>
      <c r="K237" s="224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158</v>
      </c>
      <c r="AU237" s="232" t="s">
        <v>83</v>
      </c>
      <c r="AV237" s="15" t="s">
        <v>81</v>
      </c>
      <c r="AW237" s="15" t="s">
        <v>34</v>
      </c>
      <c r="AX237" s="15" t="s">
        <v>73</v>
      </c>
      <c r="AY237" s="232" t="s">
        <v>148</v>
      </c>
    </row>
    <row r="238" spans="1:65" s="13" customFormat="1" ht="11.25">
      <c r="B238" s="200"/>
      <c r="C238" s="201"/>
      <c r="D238" s="202" t="s">
        <v>158</v>
      </c>
      <c r="E238" s="203" t="s">
        <v>21</v>
      </c>
      <c r="F238" s="204" t="s">
        <v>316</v>
      </c>
      <c r="G238" s="201"/>
      <c r="H238" s="205">
        <v>1.784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158</v>
      </c>
      <c r="AU238" s="211" t="s">
        <v>83</v>
      </c>
      <c r="AV238" s="13" t="s">
        <v>83</v>
      </c>
      <c r="AW238" s="13" t="s">
        <v>34</v>
      </c>
      <c r="AX238" s="13" t="s">
        <v>73</v>
      </c>
      <c r="AY238" s="211" t="s">
        <v>148</v>
      </c>
    </row>
    <row r="239" spans="1:65" s="14" customFormat="1" ht="11.25">
      <c r="B239" s="212"/>
      <c r="C239" s="213"/>
      <c r="D239" s="202" t="s">
        <v>158</v>
      </c>
      <c r="E239" s="214" t="s">
        <v>21</v>
      </c>
      <c r="F239" s="215" t="s">
        <v>160</v>
      </c>
      <c r="G239" s="213"/>
      <c r="H239" s="216">
        <v>1.784</v>
      </c>
      <c r="I239" s="217"/>
      <c r="J239" s="213"/>
      <c r="K239" s="213"/>
      <c r="L239" s="218"/>
      <c r="M239" s="219"/>
      <c r="N239" s="220"/>
      <c r="O239" s="220"/>
      <c r="P239" s="220"/>
      <c r="Q239" s="220"/>
      <c r="R239" s="220"/>
      <c r="S239" s="220"/>
      <c r="T239" s="221"/>
      <c r="AT239" s="222" t="s">
        <v>158</v>
      </c>
      <c r="AU239" s="222" t="s">
        <v>83</v>
      </c>
      <c r="AV239" s="14" t="s">
        <v>161</v>
      </c>
      <c r="AW239" s="14" t="s">
        <v>34</v>
      </c>
      <c r="AX239" s="14" t="s">
        <v>73</v>
      </c>
      <c r="AY239" s="222" t="s">
        <v>148</v>
      </c>
    </row>
    <row r="240" spans="1:65" s="16" customFormat="1" ht="11.25">
      <c r="B240" s="233"/>
      <c r="C240" s="234"/>
      <c r="D240" s="202" t="s">
        <v>158</v>
      </c>
      <c r="E240" s="235" t="s">
        <v>21</v>
      </c>
      <c r="F240" s="236" t="s">
        <v>179</v>
      </c>
      <c r="G240" s="234"/>
      <c r="H240" s="237">
        <v>1.784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158</v>
      </c>
      <c r="AU240" s="243" t="s">
        <v>83</v>
      </c>
      <c r="AV240" s="16" t="s">
        <v>154</v>
      </c>
      <c r="AW240" s="16" t="s">
        <v>34</v>
      </c>
      <c r="AX240" s="16" t="s">
        <v>81</v>
      </c>
      <c r="AY240" s="243" t="s">
        <v>148</v>
      </c>
    </row>
    <row r="241" spans="1:65" s="2" customFormat="1" ht="16.5" customHeight="1">
      <c r="A241" s="37"/>
      <c r="B241" s="38"/>
      <c r="C241" s="182" t="s">
        <v>317</v>
      </c>
      <c r="D241" s="182" t="s">
        <v>150</v>
      </c>
      <c r="E241" s="183" t="s">
        <v>318</v>
      </c>
      <c r="F241" s="184" t="s">
        <v>319</v>
      </c>
      <c r="G241" s="185" t="s">
        <v>97</v>
      </c>
      <c r="H241" s="186">
        <v>11.895</v>
      </c>
      <c r="I241" s="187"/>
      <c r="J241" s="188">
        <f>ROUND(I241*H241,2)</f>
        <v>0</v>
      </c>
      <c r="K241" s="184" t="s">
        <v>153</v>
      </c>
      <c r="L241" s="42"/>
      <c r="M241" s="189" t="s">
        <v>21</v>
      </c>
      <c r="N241" s="190" t="s">
        <v>44</v>
      </c>
      <c r="O241" s="67"/>
      <c r="P241" s="191">
        <f>O241*H241</f>
        <v>0</v>
      </c>
      <c r="Q241" s="191">
        <v>2.6900000000000001E-3</v>
      </c>
      <c r="R241" s="191">
        <f>Q241*H241</f>
        <v>3.199755E-2</v>
      </c>
      <c r="S241" s="191">
        <v>0</v>
      </c>
      <c r="T241" s="192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3" t="s">
        <v>154</v>
      </c>
      <c r="AT241" s="193" t="s">
        <v>150</v>
      </c>
      <c r="AU241" s="193" t="s">
        <v>83</v>
      </c>
      <c r="AY241" s="20" t="s">
        <v>148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20" t="s">
        <v>81</v>
      </c>
      <c r="BK241" s="194">
        <f>ROUND(I241*H241,2)</f>
        <v>0</v>
      </c>
      <c r="BL241" s="20" t="s">
        <v>154</v>
      </c>
      <c r="BM241" s="193" t="s">
        <v>320</v>
      </c>
    </row>
    <row r="242" spans="1:65" s="2" customFormat="1" ht="11.25">
      <c r="A242" s="37"/>
      <c r="B242" s="38"/>
      <c r="C242" s="39"/>
      <c r="D242" s="195" t="s">
        <v>156</v>
      </c>
      <c r="E242" s="39"/>
      <c r="F242" s="196" t="s">
        <v>321</v>
      </c>
      <c r="G242" s="39"/>
      <c r="H242" s="39"/>
      <c r="I242" s="197"/>
      <c r="J242" s="39"/>
      <c r="K242" s="39"/>
      <c r="L242" s="42"/>
      <c r="M242" s="198"/>
      <c r="N242" s="199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156</v>
      </c>
      <c r="AU242" s="20" t="s">
        <v>83</v>
      </c>
    </row>
    <row r="243" spans="1:65" s="15" customFormat="1" ht="11.25">
      <c r="B243" s="223"/>
      <c r="C243" s="224"/>
      <c r="D243" s="202" t="s">
        <v>158</v>
      </c>
      <c r="E243" s="225" t="s">
        <v>21</v>
      </c>
      <c r="F243" s="226" t="s">
        <v>315</v>
      </c>
      <c r="G243" s="224"/>
      <c r="H243" s="225" t="s">
        <v>21</v>
      </c>
      <c r="I243" s="227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158</v>
      </c>
      <c r="AU243" s="232" t="s">
        <v>83</v>
      </c>
      <c r="AV243" s="15" t="s">
        <v>81</v>
      </c>
      <c r="AW243" s="15" t="s">
        <v>34</v>
      </c>
      <c r="AX243" s="15" t="s">
        <v>73</v>
      </c>
      <c r="AY243" s="232" t="s">
        <v>148</v>
      </c>
    </row>
    <row r="244" spans="1:65" s="13" customFormat="1" ht="11.25">
      <c r="B244" s="200"/>
      <c r="C244" s="201"/>
      <c r="D244" s="202" t="s">
        <v>158</v>
      </c>
      <c r="E244" s="203" t="s">
        <v>21</v>
      </c>
      <c r="F244" s="204" t="s">
        <v>322</v>
      </c>
      <c r="G244" s="201"/>
      <c r="H244" s="205">
        <v>11.895</v>
      </c>
      <c r="I244" s="206"/>
      <c r="J244" s="201"/>
      <c r="K244" s="201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158</v>
      </c>
      <c r="AU244" s="211" t="s">
        <v>83</v>
      </c>
      <c r="AV244" s="13" t="s">
        <v>83</v>
      </c>
      <c r="AW244" s="13" t="s">
        <v>34</v>
      </c>
      <c r="AX244" s="13" t="s">
        <v>73</v>
      </c>
      <c r="AY244" s="211" t="s">
        <v>148</v>
      </c>
    </row>
    <row r="245" spans="1:65" s="14" customFormat="1" ht="11.25">
      <c r="B245" s="212"/>
      <c r="C245" s="213"/>
      <c r="D245" s="202" t="s">
        <v>158</v>
      </c>
      <c r="E245" s="214" t="s">
        <v>21</v>
      </c>
      <c r="F245" s="215" t="s">
        <v>160</v>
      </c>
      <c r="G245" s="213"/>
      <c r="H245" s="216">
        <v>11.895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158</v>
      </c>
      <c r="AU245" s="222" t="s">
        <v>83</v>
      </c>
      <c r="AV245" s="14" t="s">
        <v>161</v>
      </c>
      <c r="AW245" s="14" t="s">
        <v>34</v>
      </c>
      <c r="AX245" s="14" t="s">
        <v>73</v>
      </c>
      <c r="AY245" s="222" t="s">
        <v>148</v>
      </c>
    </row>
    <row r="246" spans="1:65" s="16" customFormat="1" ht="11.25">
      <c r="B246" s="233"/>
      <c r="C246" s="234"/>
      <c r="D246" s="202" t="s">
        <v>158</v>
      </c>
      <c r="E246" s="235" t="s">
        <v>21</v>
      </c>
      <c r="F246" s="236" t="s">
        <v>179</v>
      </c>
      <c r="G246" s="234"/>
      <c r="H246" s="237">
        <v>11.895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158</v>
      </c>
      <c r="AU246" s="243" t="s">
        <v>83</v>
      </c>
      <c r="AV246" s="16" t="s">
        <v>154</v>
      </c>
      <c r="AW246" s="16" t="s">
        <v>34</v>
      </c>
      <c r="AX246" s="16" t="s">
        <v>81</v>
      </c>
      <c r="AY246" s="243" t="s">
        <v>148</v>
      </c>
    </row>
    <row r="247" spans="1:65" s="2" customFormat="1" ht="16.5" customHeight="1">
      <c r="A247" s="37"/>
      <c r="B247" s="38"/>
      <c r="C247" s="182" t="s">
        <v>323</v>
      </c>
      <c r="D247" s="182" t="s">
        <v>150</v>
      </c>
      <c r="E247" s="183" t="s">
        <v>324</v>
      </c>
      <c r="F247" s="184" t="s">
        <v>325</v>
      </c>
      <c r="G247" s="185" t="s">
        <v>97</v>
      </c>
      <c r="H247" s="186">
        <v>11.895</v>
      </c>
      <c r="I247" s="187"/>
      <c r="J247" s="188">
        <f>ROUND(I247*H247,2)</f>
        <v>0</v>
      </c>
      <c r="K247" s="184" t="s">
        <v>153</v>
      </c>
      <c r="L247" s="42"/>
      <c r="M247" s="189" t="s">
        <v>21</v>
      </c>
      <c r="N247" s="190" t="s">
        <v>44</v>
      </c>
      <c r="O247" s="67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3" t="s">
        <v>154</v>
      </c>
      <c r="AT247" s="193" t="s">
        <v>150</v>
      </c>
      <c r="AU247" s="193" t="s">
        <v>83</v>
      </c>
      <c r="AY247" s="20" t="s">
        <v>148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0" t="s">
        <v>81</v>
      </c>
      <c r="BK247" s="194">
        <f>ROUND(I247*H247,2)</f>
        <v>0</v>
      </c>
      <c r="BL247" s="20" t="s">
        <v>154</v>
      </c>
      <c r="BM247" s="193" t="s">
        <v>326</v>
      </c>
    </row>
    <row r="248" spans="1:65" s="2" customFormat="1" ht="11.25">
      <c r="A248" s="37"/>
      <c r="B248" s="38"/>
      <c r="C248" s="39"/>
      <c r="D248" s="195" t="s">
        <v>156</v>
      </c>
      <c r="E248" s="39"/>
      <c r="F248" s="196" t="s">
        <v>327</v>
      </c>
      <c r="G248" s="39"/>
      <c r="H248" s="39"/>
      <c r="I248" s="197"/>
      <c r="J248" s="39"/>
      <c r="K248" s="39"/>
      <c r="L248" s="42"/>
      <c r="M248" s="198"/>
      <c r="N248" s="199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156</v>
      </c>
      <c r="AU248" s="20" t="s">
        <v>83</v>
      </c>
    </row>
    <row r="249" spans="1:65" s="13" customFormat="1" ht="11.25">
      <c r="B249" s="200"/>
      <c r="C249" s="201"/>
      <c r="D249" s="202" t="s">
        <v>158</v>
      </c>
      <c r="E249" s="203" t="s">
        <v>21</v>
      </c>
      <c r="F249" s="204" t="s">
        <v>328</v>
      </c>
      <c r="G249" s="201"/>
      <c r="H249" s="205">
        <v>11.895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158</v>
      </c>
      <c r="AU249" s="211" t="s">
        <v>83</v>
      </c>
      <c r="AV249" s="13" t="s">
        <v>83</v>
      </c>
      <c r="AW249" s="13" t="s">
        <v>34</v>
      </c>
      <c r="AX249" s="13" t="s">
        <v>73</v>
      </c>
      <c r="AY249" s="211" t="s">
        <v>148</v>
      </c>
    </row>
    <row r="250" spans="1:65" s="14" customFormat="1" ht="11.25">
      <c r="B250" s="212"/>
      <c r="C250" s="213"/>
      <c r="D250" s="202" t="s">
        <v>158</v>
      </c>
      <c r="E250" s="214" t="s">
        <v>21</v>
      </c>
      <c r="F250" s="215" t="s">
        <v>160</v>
      </c>
      <c r="G250" s="213"/>
      <c r="H250" s="216">
        <v>11.895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158</v>
      </c>
      <c r="AU250" s="222" t="s">
        <v>83</v>
      </c>
      <c r="AV250" s="14" t="s">
        <v>161</v>
      </c>
      <c r="AW250" s="14" t="s">
        <v>34</v>
      </c>
      <c r="AX250" s="14" t="s">
        <v>81</v>
      </c>
      <c r="AY250" s="222" t="s">
        <v>148</v>
      </c>
    </row>
    <row r="251" spans="1:65" s="2" customFormat="1" ht="16.5" customHeight="1">
      <c r="A251" s="37"/>
      <c r="B251" s="38"/>
      <c r="C251" s="182" t="s">
        <v>329</v>
      </c>
      <c r="D251" s="182" t="s">
        <v>150</v>
      </c>
      <c r="E251" s="183" t="s">
        <v>330</v>
      </c>
      <c r="F251" s="184" t="s">
        <v>331</v>
      </c>
      <c r="G251" s="185" t="s">
        <v>229</v>
      </c>
      <c r="H251" s="186">
        <v>0.17799999999999999</v>
      </c>
      <c r="I251" s="187"/>
      <c r="J251" s="188">
        <f>ROUND(I251*H251,2)</f>
        <v>0</v>
      </c>
      <c r="K251" s="184" t="s">
        <v>153</v>
      </c>
      <c r="L251" s="42"/>
      <c r="M251" s="189" t="s">
        <v>21</v>
      </c>
      <c r="N251" s="190" t="s">
        <v>44</v>
      </c>
      <c r="O251" s="67"/>
      <c r="P251" s="191">
        <f>O251*H251</f>
        <v>0</v>
      </c>
      <c r="Q251" s="191">
        <v>1.0606199999999999</v>
      </c>
      <c r="R251" s="191">
        <f>Q251*H251</f>
        <v>0.18879035999999996</v>
      </c>
      <c r="S251" s="191">
        <v>0</v>
      </c>
      <c r="T251" s="192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3" t="s">
        <v>154</v>
      </c>
      <c r="AT251" s="193" t="s">
        <v>150</v>
      </c>
      <c r="AU251" s="193" t="s">
        <v>83</v>
      </c>
      <c r="AY251" s="20" t="s">
        <v>148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0" t="s">
        <v>81</v>
      </c>
      <c r="BK251" s="194">
        <f>ROUND(I251*H251,2)</f>
        <v>0</v>
      </c>
      <c r="BL251" s="20" t="s">
        <v>154</v>
      </c>
      <c r="BM251" s="193" t="s">
        <v>332</v>
      </c>
    </row>
    <row r="252" spans="1:65" s="2" customFormat="1" ht="11.25">
      <c r="A252" s="37"/>
      <c r="B252" s="38"/>
      <c r="C252" s="39"/>
      <c r="D252" s="195" t="s">
        <v>156</v>
      </c>
      <c r="E252" s="39"/>
      <c r="F252" s="196" t="s">
        <v>333</v>
      </c>
      <c r="G252" s="39"/>
      <c r="H252" s="39"/>
      <c r="I252" s="197"/>
      <c r="J252" s="39"/>
      <c r="K252" s="39"/>
      <c r="L252" s="42"/>
      <c r="M252" s="198"/>
      <c r="N252" s="199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156</v>
      </c>
      <c r="AU252" s="20" t="s">
        <v>83</v>
      </c>
    </row>
    <row r="253" spans="1:65" s="13" customFormat="1" ht="11.25">
      <c r="B253" s="200"/>
      <c r="C253" s="201"/>
      <c r="D253" s="202" t="s">
        <v>158</v>
      </c>
      <c r="E253" s="203" t="s">
        <v>21</v>
      </c>
      <c r="F253" s="204" t="s">
        <v>334</v>
      </c>
      <c r="G253" s="201"/>
      <c r="H253" s="205">
        <v>0.17799999999999999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158</v>
      </c>
      <c r="AU253" s="211" t="s">
        <v>83</v>
      </c>
      <c r="AV253" s="13" t="s">
        <v>83</v>
      </c>
      <c r="AW253" s="13" t="s">
        <v>34</v>
      </c>
      <c r="AX253" s="13" t="s">
        <v>73</v>
      </c>
      <c r="AY253" s="211" t="s">
        <v>148</v>
      </c>
    </row>
    <row r="254" spans="1:65" s="14" customFormat="1" ht="11.25">
      <c r="B254" s="212"/>
      <c r="C254" s="213"/>
      <c r="D254" s="202" t="s">
        <v>158</v>
      </c>
      <c r="E254" s="214" t="s">
        <v>21</v>
      </c>
      <c r="F254" s="215" t="s">
        <v>160</v>
      </c>
      <c r="G254" s="213"/>
      <c r="H254" s="216">
        <v>0.17799999999999999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158</v>
      </c>
      <c r="AU254" s="222" t="s">
        <v>83</v>
      </c>
      <c r="AV254" s="14" t="s">
        <v>161</v>
      </c>
      <c r="AW254" s="14" t="s">
        <v>34</v>
      </c>
      <c r="AX254" s="14" t="s">
        <v>81</v>
      </c>
      <c r="AY254" s="222" t="s">
        <v>148</v>
      </c>
    </row>
    <row r="255" spans="1:65" s="12" customFormat="1" ht="22.9" customHeight="1">
      <c r="B255" s="166"/>
      <c r="C255" s="167"/>
      <c r="D255" s="168" t="s">
        <v>72</v>
      </c>
      <c r="E255" s="180" t="s">
        <v>161</v>
      </c>
      <c r="F255" s="180" t="s">
        <v>335</v>
      </c>
      <c r="G255" s="167"/>
      <c r="H255" s="167"/>
      <c r="I255" s="170"/>
      <c r="J255" s="181">
        <f>BK255</f>
        <v>0</v>
      </c>
      <c r="K255" s="167"/>
      <c r="L255" s="172"/>
      <c r="M255" s="173"/>
      <c r="N255" s="174"/>
      <c r="O255" s="174"/>
      <c r="P255" s="175">
        <f>SUM(P256:P284)</f>
        <v>0</v>
      </c>
      <c r="Q255" s="174"/>
      <c r="R255" s="175">
        <f>SUM(R256:R284)</f>
        <v>2.0081429999999996</v>
      </c>
      <c r="S255" s="174"/>
      <c r="T255" s="176">
        <f>SUM(T256:T284)</f>
        <v>0</v>
      </c>
      <c r="AR255" s="177" t="s">
        <v>81</v>
      </c>
      <c r="AT255" s="178" t="s">
        <v>72</v>
      </c>
      <c r="AU255" s="178" t="s">
        <v>81</v>
      </c>
      <c r="AY255" s="177" t="s">
        <v>148</v>
      </c>
      <c r="BK255" s="179">
        <f>SUM(BK256:BK284)</f>
        <v>0</v>
      </c>
    </row>
    <row r="256" spans="1:65" s="2" customFormat="1" ht="24.2" customHeight="1">
      <c r="A256" s="37"/>
      <c r="B256" s="38"/>
      <c r="C256" s="182" t="s">
        <v>336</v>
      </c>
      <c r="D256" s="182" t="s">
        <v>150</v>
      </c>
      <c r="E256" s="183" t="s">
        <v>337</v>
      </c>
      <c r="F256" s="184" t="s">
        <v>338</v>
      </c>
      <c r="G256" s="185" t="s">
        <v>97</v>
      </c>
      <c r="H256" s="186">
        <v>5.3330000000000002</v>
      </c>
      <c r="I256" s="187"/>
      <c r="J256" s="188">
        <f>ROUND(I256*H256,2)</f>
        <v>0</v>
      </c>
      <c r="K256" s="184" t="s">
        <v>153</v>
      </c>
      <c r="L256" s="42"/>
      <c r="M256" s="189" t="s">
        <v>21</v>
      </c>
      <c r="N256" s="190" t="s">
        <v>44</v>
      </c>
      <c r="O256" s="67"/>
      <c r="P256" s="191">
        <f>O256*H256</f>
        <v>0</v>
      </c>
      <c r="Q256" s="191">
        <v>0.17399999999999999</v>
      </c>
      <c r="R256" s="191">
        <f>Q256*H256</f>
        <v>0.92794199999999993</v>
      </c>
      <c r="S256" s="191">
        <v>0</v>
      </c>
      <c r="T256" s="192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3" t="s">
        <v>154</v>
      </c>
      <c r="AT256" s="193" t="s">
        <v>150</v>
      </c>
      <c r="AU256" s="193" t="s">
        <v>83</v>
      </c>
      <c r="AY256" s="20" t="s">
        <v>148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20" t="s">
        <v>81</v>
      </c>
      <c r="BK256" s="194">
        <f>ROUND(I256*H256,2)</f>
        <v>0</v>
      </c>
      <c r="BL256" s="20" t="s">
        <v>154</v>
      </c>
      <c r="BM256" s="193" t="s">
        <v>339</v>
      </c>
    </row>
    <row r="257" spans="1:65" s="2" customFormat="1" ht="11.25">
      <c r="A257" s="37"/>
      <c r="B257" s="38"/>
      <c r="C257" s="39"/>
      <c r="D257" s="195" t="s">
        <v>156</v>
      </c>
      <c r="E257" s="39"/>
      <c r="F257" s="196" t="s">
        <v>340</v>
      </c>
      <c r="G257" s="39"/>
      <c r="H257" s="39"/>
      <c r="I257" s="197"/>
      <c r="J257" s="39"/>
      <c r="K257" s="39"/>
      <c r="L257" s="42"/>
      <c r="M257" s="198"/>
      <c r="N257" s="199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156</v>
      </c>
      <c r="AU257" s="20" t="s">
        <v>83</v>
      </c>
    </row>
    <row r="258" spans="1:65" s="15" customFormat="1" ht="11.25">
      <c r="B258" s="223"/>
      <c r="C258" s="224"/>
      <c r="D258" s="202" t="s">
        <v>158</v>
      </c>
      <c r="E258" s="225" t="s">
        <v>21</v>
      </c>
      <c r="F258" s="226" t="s">
        <v>341</v>
      </c>
      <c r="G258" s="224"/>
      <c r="H258" s="225" t="s">
        <v>21</v>
      </c>
      <c r="I258" s="227"/>
      <c r="J258" s="224"/>
      <c r="K258" s="224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158</v>
      </c>
      <c r="AU258" s="232" t="s">
        <v>83</v>
      </c>
      <c r="AV258" s="15" t="s">
        <v>81</v>
      </c>
      <c r="AW258" s="15" t="s">
        <v>34</v>
      </c>
      <c r="AX258" s="15" t="s">
        <v>73</v>
      </c>
      <c r="AY258" s="232" t="s">
        <v>148</v>
      </c>
    </row>
    <row r="259" spans="1:65" s="13" customFormat="1" ht="11.25">
      <c r="B259" s="200"/>
      <c r="C259" s="201"/>
      <c r="D259" s="202" t="s">
        <v>158</v>
      </c>
      <c r="E259" s="203" t="s">
        <v>21</v>
      </c>
      <c r="F259" s="204" t="s">
        <v>342</v>
      </c>
      <c r="G259" s="201"/>
      <c r="H259" s="205">
        <v>5.3330000000000002</v>
      </c>
      <c r="I259" s="206"/>
      <c r="J259" s="201"/>
      <c r="K259" s="201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158</v>
      </c>
      <c r="AU259" s="211" t="s">
        <v>83</v>
      </c>
      <c r="AV259" s="13" t="s">
        <v>83</v>
      </c>
      <c r="AW259" s="13" t="s">
        <v>34</v>
      </c>
      <c r="AX259" s="13" t="s">
        <v>73</v>
      </c>
      <c r="AY259" s="211" t="s">
        <v>148</v>
      </c>
    </row>
    <row r="260" spans="1:65" s="14" customFormat="1" ht="11.25">
      <c r="B260" s="212"/>
      <c r="C260" s="213"/>
      <c r="D260" s="202" t="s">
        <v>158</v>
      </c>
      <c r="E260" s="214" t="s">
        <v>21</v>
      </c>
      <c r="F260" s="215" t="s">
        <v>160</v>
      </c>
      <c r="G260" s="213"/>
      <c r="H260" s="216">
        <v>5.3330000000000002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158</v>
      </c>
      <c r="AU260" s="222" t="s">
        <v>83</v>
      </c>
      <c r="AV260" s="14" t="s">
        <v>161</v>
      </c>
      <c r="AW260" s="14" t="s">
        <v>34</v>
      </c>
      <c r="AX260" s="14" t="s">
        <v>81</v>
      </c>
      <c r="AY260" s="222" t="s">
        <v>148</v>
      </c>
    </row>
    <row r="261" spans="1:65" s="2" customFormat="1" ht="24.2" customHeight="1">
      <c r="A261" s="37"/>
      <c r="B261" s="38"/>
      <c r="C261" s="182" t="s">
        <v>343</v>
      </c>
      <c r="D261" s="182" t="s">
        <v>150</v>
      </c>
      <c r="E261" s="183" t="s">
        <v>344</v>
      </c>
      <c r="F261" s="184" t="s">
        <v>345</v>
      </c>
      <c r="G261" s="185" t="s">
        <v>346</v>
      </c>
      <c r="H261" s="186">
        <v>1</v>
      </c>
      <c r="I261" s="187"/>
      <c r="J261" s="188">
        <f>ROUND(I261*H261,2)</f>
        <v>0</v>
      </c>
      <c r="K261" s="184" t="s">
        <v>153</v>
      </c>
      <c r="L261" s="42"/>
      <c r="M261" s="189" t="s">
        <v>21</v>
      </c>
      <c r="N261" s="190" t="s">
        <v>44</v>
      </c>
      <c r="O261" s="67"/>
      <c r="P261" s="191">
        <f>O261*H261</f>
        <v>0</v>
      </c>
      <c r="Q261" s="191">
        <v>2.6550000000000001E-2</v>
      </c>
      <c r="R261" s="191">
        <f>Q261*H261</f>
        <v>2.6550000000000001E-2</v>
      </c>
      <c r="S261" s="191">
        <v>0</v>
      </c>
      <c r="T261" s="19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3" t="s">
        <v>154</v>
      </c>
      <c r="AT261" s="193" t="s">
        <v>150</v>
      </c>
      <c r="AU261" s="193" t="s">
        <v>83</v>
      </c>
      <c r="AY261" s="20" t="s">
        <v>148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20" t="s">
        <v>81</v>
      </c>
      <c r="BK261" s="194">
        <f>ROUND(I261*H261,2)</f>
        <v>0</v>
      </c>
      <c r="BL261" s="20" t="s">
        <v>154</v>
      </c>
      <c r="BM261" s="193" t="s">
        <v>347</v>
      </c>
    </row>
    <row r="262" spans="1:65" s="2" customFormat="1" ht="11.25">
      <c r="A262" s="37"/>
      <c r="B262" s="38"/>
      <c r="C262" s="39"/>
      <c r="D262" s="195" t="s">
        <v>156</v>
      </c>
      <c r="E262" s="39"/>
      <c r="F262" s="196" t="s">
        <v>348</v>
      </c>
      <c r="G262" s="39"/>
      <c r="H262" s="39"/>
      <c r="I262" s="197"/>
      <c r="J262" s="39"/>
      <c r="K262" s="39"/>
      <c r="L262" s="42"/>
      <c r="M262" s="198"/>
      <c r="N262" s="199"/>
      <c r="O262" s="67"/>
      <c r="P262" s="67"/>
      <c r="Q262" s="67"/>
      <c r="R262" s="67"/>
      <c r="S262" s="67"/>
      <c r="T262" s="6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20" t="s">
        <v>156</v>
      </c>
      <c r="AU262" s="20" t="s">
        <v>83</v>
      </c>
    </row>
    <row r="263" spans="1:65" s="13" customFormat="1" ht="11.25">
      <c r="B263" s="200"/>
      <c r="C263" s="201"/>
      <c r="D263" s="202" t="s">
        <v>158</v>
      </c>
      <c r="E263" s="203" t="s">
        <v>21</v>
      </c>
      <c r="F263" s="204" t="s">
        <v>349</v>
      </c>
      <c r="G263" s="201"/>
      <c r="H263" s="205">
        <v>1</v>
      </c>
      <c r="I263" s="206"/>
      <c r="J263" s="201"/>
      <c r="K263" s="201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158</v>
      </c>
      <c r="AU263" s="211" t="s">
        <v>83</v>
      </c>
      <c r="AV263" s="13" t="s">
        <v>83</v>
      </c>
      <c r="AW263" s="13" t="s">
        <v>34</v>
      </c>
      <c r="AX263" s="13" t="s">
        <v>73</v>
      </c>
      <c r="AY263" s="211" t="s">
        <v>148</v>
      </c>
    </row>
    <row r="264" spans="1:65" s="14" customFormat="1" ht="11.25">
      <c r="B264" s="212"/>
      <c r="C264" s="213"/>
      <c r="D264" s="202" t="s">
        <v>158</v>
      </c>
      <c r="E264" s="214" t="s">
        <v>21</v>
      </c>
      <c r="F264" s="215" t="s">
        <v>160</v>
      </c>
      <c r="G264" s="213"/>
      <c r="H264" s="216">
        <v>1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158</v>
      </c>
      <c r="AU264" s="222" t="s">
        <v>83</v>
      </c>
      <c r="AV264" s="14" t="s">
        <v>161</v>
      </c>
      <c r="AW264" s="14" t="s">
        <v>34</v>
      </c>
      <c r="AX264" s="14" t="s">
        <v>81</v>
      </c>
      <c r="AY264" s="222" t="s">
        <v>148</v>
      </c>
    </row>
    <row r="265" spans="1:65" s="2" customFormat="1" ht="24.2" customHeight="1">
      <c r="A265" s="37"/>
      <c r="B265" s="38"/>
      <c r="C265" s="182" t="s">
        <v>350</v>
      </c>
      <c r="D265" s="182" t="s">
        <v>150</v>
      </c>
      <c r="E265" s="183" t="s">
        <v>351</v>
      </c>
      <c r="F265" s="184" t="s">
        <v>352</v>
      </c>
      <c r="G265" s="185" t="s">
        <v>97</v>
      </c>
      <c r="H265" s="186">
        <v>14.45</v>
      </c>
      <c r="I265" s="187"/>
      <c r="J265" s="188">
        <f>ROUND(I265*H265,2)</f>
        <v>0</v>
      </c>
      <c r="K265" s="184" t="s">
        <v>153</v>
      </c>
      <c r="L265" s="42"/>
      <c r="M265" s="189" t="s">
        <v>21</v>
      </c>
      <c r="N265" s="190" t="s">
        <v>44</v>
      </c>
      <c r="O265" s="67"/>
      <c r="P265" s="191">
        <f>O265*H265</f>
        <v>0</v>
      </c>
      <c r="Q265" s="191">
        <v>6.9980000000000001E-2</v>
      </c>
      <c r="R265" s="191">
        <f>Q265*H265</f>
        <v>1.0112109999999999</v>
      </c>
      <c r="S265" s="191">
        <v>0</v>
      </c>
      <c r="T265" s="19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3" t="s">
        <v>154</v>
      </c>
      <c r="AT265" s="193" t="s">
        <v>150</v>
      </c>
      <c r="AU265" s="193" t="s">
        <v>83</v>
      </c>
      <c r="AY265" s="20" t="s">
        <v>148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20" t="s">
        <v>81</v>
      </c>
      <c r="BK265" s="194">
        <f>ROUND(I265*H265,2)</f>
        <v>0</v>
      </c>
      <c r="BL265" s="20" t="s">
        <v>154</v>
      </c>
      <c r="BM265" s="193" t="s">
        <v>353</v>
      </c>
    </row>
    <row r="266" spans="1:65" s="2" customFormat="1" ht="11.25">
      <c r="A266" s="37"/>
      <c r="B266" s="38"/>
      <c r="C266" s="39"/>
      <c r="D266" s="195" t="s">
        <v>156</v>
      </c>
      <c r="E266" s="39"/>
      <c r="F266" s="196" t="s">
        <v>354</v>
      </c>
      <c r="G266" s="39"/>
      <c r="H266" s="39"/>
      <c r="I266" s="197"/>
      <c r="J266" s="39"/>
      <c r="K266" s="39"/>
      <c r="L266" s="42"/>
      <c r="M266" s="198"/>
      <c r="N266" s="199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156</v>
      </c>
      <c r="AU266" s="20" t="s">
        <v>83</v>
      </c>
    </row>
    <row r="267" spans="1:65" s="13" customFormat="1" ht="11.25">
      <c r="B267" s="200"/>
      <c r="C267" s="201"/>
      <c r="D267" s="202" t="s">
        <v>158</v>
      </c>
      <c r="E267" s="203" t="s">
        <v>21</v>
      </c>
      <c r="F267" s="204" t="s">
        <v>355</v>
      </c>
      <c r="G267" s="201"/>
      <c r="H267" s="205">
        <v>14.45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158</v>
      </c>
      <c r="AU267" s="211" t="s">
        <v>83</v>
      </c>
      <c r="AV267" s="13" t="s">
        <v>83</v>
      </c>
      <c r="AW267" s="13" t="s">
        <v>34</v>
      </c>
      <c r="AX267" s="13" t="s">
        <v>73</v>
      </c>
      <c r="AY267" s="211" t="s">
        <v>148</v>
      </c>
    </row>
    <row r="268" spans="1:65" s="14" customFormat="1" ht="11.25">
      <c r="B268" s="212"/>
      <c r="C268" s="213"/>
      <c r="D268" s="202" t="s">
        <v>158</v>
      </c>
      <c r="E268" s="214" t="s">
        <v>21</v>
      </c>
      <c r="F268" s="215" t="s">
        <v>160</v>
      </c>
      <c r="G268" s="213"/>
      <c r="H268" s="216">
        <v>14.45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158</v>
      </c>
      <c r="AU268" s="222" t="s">
        <v>83</v>
      </c>
      <c r="AV268" s="14" t="s">
        <v>161</v>
      </c>
      <c r="AW268" s="14" t="s">
        <v>34</v>
      </c>
      <c r="AX268" s="14" t="s">
        <v>81</v>
      </c>
      <c r="AY268" s="222" t="s">
        <v>148</v>
      </c>
    </row>
    <row r="269" spans="1:65" s="2" customFormat="1" ht="16.5" customHeight="1">
      <c r="A269" s="37"/>
      <c r="B269" s="38"/>
      <c r="C269" s="182" t="s">
        <v>356</v>
      </c>
      <c r="D269" s="182" t="s">
        <v>150</v>
      </c>
      <c r="E269" s="183" t="s">
        <v>357</v>
      </c>
      <c r="F269" s="184" t="s">
        <v>358</v>
      </c>
      <c r="G269" s="185" t="s">
        <v>101</v>
      </c>
      <c r="H269" s="186">
        <v>11.5</v>
      </c>
      <c r="I269" s="187"/>
      <c r="J269" s="188">
        <f>ROUND(I269*H269,2)</f>
        <v>0</v>
      </c>
      <c r="K269" s="184" t="s">
        <v>153</v>
      </c>
      <c r="L269" s="42"/>
      <c r="M269" s="189" t="s">
        <v>21</v>
      </c>
      <c r="N269" s="190" t="s">
        <v>44</v>
      </c>
      <c r="O269" s="67"/>
      <c r="P269" s="191">
        <f>O269*H269</f>
        <v>0</v>
      </c>
      <c r="Q269" s="191">
        <v>1.2E-4</v>
      </c>
      <c r="R269" s="191">
        <f>Q269*H269</f>
        <v>1.3799999999999999E-3</v>
      </c>
      <c r="S269" s="191">
        <v>0</v>
      </c>
      <c r="T269" s="19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3" t="s">
        <v>154</v>
      </c>
      <c r="AT269" s="193" t="s">
        <v>150</v>
      </c>
      <c r="AU269" s="193" t="s">
        <v>83</v>
      </c>
      <c r="AY269" s="20" t="s">
        <v>148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20" t="s">
        <v>81</v>
      </c>
      <c r="BK269" s="194">
        <f>ROUND(I269*H269,2)</f>
        <v>0</v>
      </c>
      <c r="BL269" s="20" t="s">
        <v>154</v>
      </c>
      <c r="BM269" s="193" t="s">
        <v>359</v>
      </c>
    </row>
    <row r="270" spans="1:65" s="2" customFormat="1" ht="11.25">
      <c r="A270" s="37"/>
      <c r="B270" s="38"/>
      <c r="C270" s="39"/>
      <c r="D270" s="195" t="s">
        <v>156</v>
      </c>
      <c r="E270" s="39"/>
      <c r="F270" s="196" t="s">
        <v>360</v>
      </c>
      <c r="G270" s="39"/>
      <c r="H270" s="39"/>
      <c r="I270" s="197"/>
      <c r="J270" s="39"/>
      <c r="K270" s="39"/>
      <c r="L270" s="42"/>
      <c r="M270" s="198"/>
      <c r="N270" s="199"/>
      <c r="O270" s="67"/>
      <c r="P270" s="67"/>
      <c r="Q270" s="67"/>
      <c r="R270" s="67"/>
      <c r="S270" s="67"/>
      <c r="T270" s="68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20" t="s">
        <v>156</v>
      </c>
      <c r="AU270" s="20" t="s">
        <v>83</v>
      </c>
    </row>
    <row r="271" spans="1:65" s="15" customFormat="1" ht="11.25">
      <c r="B271" s="223"/>
      <c r="C271" s="224"/>
      <c r="D271" s="202" t="s">
        <v>158</v>
      </c>
      <c r="E271" s="225" t="s">
        <v>21</v>
      </c>
      <c r="F271" s="226" t="s">
        <v>361</v>
      </c>
      <c r="G271" s="224"/>
      <c r="H271" s="225" t="s">
        <v>21</v>
      </c>
      <c r="I271" s="227"/>
      <c r="J271" s="224"/>
      <c r="K271" s="224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158</v>
      </c>
      <c r="AU271" s="232" t="s">
        <v>83</v>
      </c>
      <c r="AV271" s="15" t="s">
        <v>81</v>
      </c>
      <c r="AW271" s="15" t="s">
        <v>34</v>
      </c>
      <c r="AX271" s="15" t="s">
        <v>73</v>
      </c>
      <c r="AY271" s="232" t="s">
        <v>148</v>
      </c>
    </row>
    <row r="272" spans="1:65" s="13" customFormat="1" ht="11.25">
      <c r="B272" s="200"/>
      <c r="C272" s="201"/>
      <c r="D272" s="202" t="s">
        <v>158</v>
      </c>
      <c r="E272" s="203" t="s">
        <v>21</v>
      </c>
      <c r="F272" s="204" t="s">
        <v>362</v>
      </c>
      <c r="G272" s="201"/>
      <c r="H272" s="205">
        <v>5</v>
      </c>
      <c r="I272" s="206"/>
      <c r="J272" s="201"/>
      <c r="K272" s="201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158</v>
      </c>
      <c r="AU272" s="211" t="s">
        <v>83</v>
      </c>
      <c r="AV272" s="13" t="s">
        <v>83</v>
      </c>
      <c r="AW272" s="13" t="s">
        <v>34</v>
      </c>
      <c r="AX272" s="13" t="s">
        <v>73</v>
      </c>
      <c r="AY272" s="211" t="s">
        <v>148</v>
      </c>
    </row>
    <row r="273" spans="1:65" s="14" customFormat="1" ht="11.25">
      <c r="B273" s="212"/>
      <c r="C273" s="213"/>
      <c r="D273" s="202" t="s">
        <v>158</v>
      </c>
      <c r="E273" s="214" t="s">
        <v>21</v>
      </c>
      <c r="F273" s="215" t="s">
        <v>160</v>
      </c>
      <c r="G273" s="213"/>
      <c r="H273" s="216">
        <v>5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158</v>
      </c>
      <c r="AU273" s="222" t="s">
        <v>83</v>
      </c>
      <c r="AV273" s="14" t="s">
        <v>161</v>
      </c>
      <c r="AW273" s="14" t="s">
        <v>34</v>
      </c>
      <c r="AX273" s="14" t="s">
        <v>73</v>
      </c>
      <c r="AY273" s="222" t="s">
        <v>148</v>
      </c>
    </row>
    <row r="274" spans="1:65" s="13" customFormat="1" ht="11.25">
      <c r="B274" s="200"/>
      <c r="C274" s="201"/>
      <c r="D274" s="202" t="s">
        <v>158</v>
      </c>
      <c r="E274" s="203" t="s">
        <v>21</v>
      </c>
      <c r="F274" s="204" t="s">
        <v>363</v>
      </c>
      <c r="G274" s="201"/>
      <c r="H274" s="205">
        <v>6.5</v>
      </c>
      <c r="I274" s="206"/>
      <c r="J274" s="201"/>
      <c r="K274" s="201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158</v>
      </c>
      <c r="AU274" s="211" t="s">
        <v>83</v>
      </c>
      <c r="AV274" s="13" t="s">
        <v>83</v>
      </c>
      <c r="AW274" s="13" t="s">
        <v>34</v>
      </c>
      <c r="AX274" s="13" t="s">
        <v>73</v>
      </c>
      <c r="AY274" s="211" t="s">
        <v>148</v>
      </c>
    </row>
    <row r="275" spans="1:65" s="14" customFormat="1" ht="11.25">
      <c r="B275" s="212"/>
      <c r="C275" s="213"/>
      <c r="D275" s="202" t="s">
        <v>158</v>
      </c>
      <c r="E275" s="214" t="s">
        <v>21</v>
      </c>
      <c r="F275" s="215" t="s">
        <v>160</v>
      </c>
      <c r="G275" s="213"/>
      <c r="H275" s="216">
        <v>6.5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158</v>
      </c>
      <c r="AU275" s="222" t="s">
        <v>83</v>
      </c>
      <c r="AV275" s="14" t="s">
        <v>161</v>
      </c>
      <c r="AW275" s="14" t="s">
        <v>34</v>
      </c>
      <c r="AX275" s="14" t="s">
        <v>73</v>
      </c>
      <c r="AY275" s="222" t="s">
        <v>148</v>
      </c>
    </row>
    <row r="276" spans="1:65" s="16" customFormat="1" ht="11.25">
      <c r="B276" s="233"/>
      <c r="C276" s="234"/>
      <c r="D276" s="202" t="s">
        <v>158</v>
      </c>
      <c r="E276" s="235" t="s">
        <v>21</v>
      </c>
      <c r="F276" s="236" t="s">
        <v>179</v>
      </c>
      <c r="G276" s="234"/>
      <c r="H276" s="237">
        <v>11.5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158</v>
      </c>
      <c r="AU276" s="243" t="s">
        <v>83</v>
      </c>
      <c r="AV276" s="16" t="s">
        <v>154</v>
      </c>
      <c r="AW276" s="16" t="s">
        <v>34</v>
      </c>
      <c r="AX276" s="16" t="s">
        <v>81</v>
      </c>
      <c r="AY276" s="243" t="s">
        <v>148</v>
      </c>
    </row>
    <row r="277" spans="1:65" s="2" customFormat="1" ht="16.5" customHeight="1">
      <c r="A277" s="37"/>
      <c r="B277" s="38"/>
      <c r="C277" s="182" t="s">
        <v>364</v>
      </c>
      <c r="D277" s="182" t="s">
        <v>150</v>
      </c>
      <c r="E277" s="183" t="s">
        <v>365</v>
      </c>
      <c r="F277" s="184" t="s">
        <v>366</v>
      </c>
      <c r="G277" s="185" t="s">
        <v>101</v>
      </c>
      <c r="H277" s="186">
        <v>6.5</v>
      </c>
      <c r="I277" s="187"/>
      <c r="J277" s="188">
        <f>ROUND(I277*H277,2)</f>
        <v>0</v>
      </c>
      <c r="K277" s="184" t="s">
        <v>153</v>
      </c>
      <c r="L277" s="42"/>
      <c r="M277" s="189" t="s">
        <v>21</v>
      </c>
      <c r="N277" s="190" t="s">
        <v>44</v>
      </c>
      <c r="O277" s="67"/>
      <c r="P277" s="191">
        <f>O277*H277</f>
        <v>0</v>
      </c>
      <c r="Q277" s="191">
        <v>1.3999999999999999E-4</v>
      </c>
      <c r="R277" s="191">
        <f>Q277*H277</f>
        <v>9.0999999999999989E-4</v>
      </c>
      <c r="S277" s="191">
        <v>0</v>
      </c>
      <c r="T277" s="19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3" t="s">
        <v>154</v>
      </c>
      <c r="AT277" s="193" t="s">
        <v>150</v>
      </c>
      <c r="AU277" s="193" t="s">
        <v>83</v>
      </c>
      <c r="AY277" s="20" t="s">
        <v>148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20" t="s">
        <v>81</v>
      </c>
      <c r="BK277" s="194">
        <f>ROUND(I277*H277,2)</f>
        <v>0</v>
      </c>
      <c r="BL277" s="20" t="s">
        <v>154</v>
      </c>
      <c r="BM277" s="193" t="s">
        <v>367</v>
      </c>
    </row>
    <row r="278" spans="1:65" s="2" customFormat="1" ht="11.25">
      <c r="A278" s="37"/>
      <c r="B278" s="38"/>
      <c r="C278" s="39"/>
      <c r="D278" s="195" t="s">
        <v>156</v>
      </c>
      <c r="E278" s="39"/>
      <c r="F278" s="196" t="s">
        <v>368</v>
      </c>
      <c r="G278" s="39"/>
      <c r="H278" s="39"/>
      <c r="I278" s="197"/>
      <c r="J278" s="39"/>
      <c r="K278" s="39"/>
      <c r="L278" s="42"/>
      <c r="M278" s="198"/>
      <c r="N278" s="199"/>
      <c r="O278" s="67"/>
      <c r="P278" s="67"/>
      <c r="Q278" s="67"/>
      <c r="R278" s="67"/>
      <c r="S278" s="67"/>
      <c r="T278" s="68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20" t="s">
        <v>156</v>
      </c>
      <c r="AU278" s="20" t="s">
        <v>83</v>
      </c>
    </row>
    <row r="279" spans="1:65" s="13" customFormat="1" ht="11.25">
      <c r="B279" s="200"/>
      <c r="C279" s="201"/>
      <c r="D279" s="202" t="s">
        <v>158</v>
      </c>
      <c r="E279" s="203" t="s">
        <v>21</v>
      </c>
      <c r="F279" s="204" t="s">
        <v>363</v>
      </c>
      <c r="G279" s="201"/>
      <c r="H279" s="205">
        <v>6.5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158</v>
      </c>
      <c r="AU279" s="211" t="s">
        <v>83</v>
      </c>
      <c r="AV279" s="13" t="s">
        <v>83</v>
      </c>
      <c r="AW279" s="13" t="s">
        <v>34</v>
      </c>
      <c r="AX279" s="13" t="s">
        <v>73</v>
      </c>
      <c r="AY279" s="211" t="s">
        <v>148</v>
      </c>
    </row>
    <row r="280" spans="1:65" s="14" customFormat="1" ht="11.25">
      <c r="B280" s="212"/>
      <c r="C280" s="213"/>
      <c r="D280" s="202" t="s">
        <v>158</v>
      </c>
      <c r="E280" s="214" t="s">
        <v>21</v>
      </c>
      <c r="F280" s="215" t="s">
        <v>160</v>
      </c>
      <c r="G280" s="213"/>
      <c r="H280" s="216">
        <v>6.5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158</v>
      </c>
      <c r="AU280" s="222" t="s">
        <v>83</v>
      </c>
      <c r="AV280" s="14" t="s">
        <v>161</v>
      </c>
      <c r="AW280" s="14" t="s">
        <v>34</v>
      </c>
      <c r="AX280" s="14" t="s">
        <v>81</v>
      </c>
      <c r="AY280" s="222" t="s">
        <v>148</v>
      </c>
    </row>
    <row r="281" spans="1:65" s="2" customFormat="1" ht="37.9" customHeight="1">
      <c r="A281" s="37"/>
      <c r="B281" s="38"/>
      <c r="C281" s="182" t="s">
        <v>369</v>
      </c>
      <c r="D281" s="182" t="s">
        <v>150</v>
      </c>
      <c r="E281" s="183" t="s">
        <v>370</v>
      </c>
      <c r="F281" s="184" t="s">
        <v>371</v>
      </c>
      <c r="G281" s="185" t="s">
        <v>101</v>
      </c>
      <c r="H281" s="186">
        <v>5</v>
      </c>
      <c r="I281" s="187"/>
      <c r="J281" s="188">
        <f>ROUND(I281*H281,2)</f>
        <v>0</v>
      </c>
      <c r="K281" s="184" t="s">
        <v>153</v>
      </c>
      <c r="L281" s="42"/>
      <c r="M281" s="189" t="s">
        <v>21</v>
      </c>
      <c r="N281" s="190" t="s">
        <v>44</v>
      </c>
      <c r="O281" s="67"/>
      <c r="P281" s="191">
        <f>O281*H281</f>
        <v>0</v>
      </c>
      <c r="Q281" s="191">
        <v>8.0300000000000007E-3</v>
      </c>
      <c r="R281" s="191">
        <f>Q281*H281</f>
        <v>4.0150000000000005E-2</v>
      </c>
      <c r="S281" s="191">
        <v>0</v>
      </c>
      <c r="T281" s="19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3" t="s">
        <v>154</v>
      </c>
      <c r="AT281" s="193" t="s">
        <v>150</v>
      </c>
      <c r="AU281" s="193" t="s">
        <v>83</v>
      </c>
      <c r="AY281" s="20" t="s">
        <v>148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20" t="s">
        <v>81</v>
      </c>
      <c r="BK281" s="194">
        <f>ROUND(I281*H281,2)</f>
        <v>0</v>
      </c>
      <c r="BL281" s="20" t="s">
        <v>154</v>
      </c>
      <c r="BM281" s="193" t="s">
        <v>372</v>
      </c>
    </row>
    <row r="282" spans="1:65" s="2" customFormat="1" ht="11.25">
      <c r="A282" s="37"/>
      <c r="B282" s="38"/>
      <c r="C282" s="39"/>
      <c r="D282" s="195" t="s">
        <v>156</v>
      </c>
      <c r="E282" s="39"/>
      <c r="F282" s="196" t="s">
        <v>373</v>
      </c>
      <c r="G282" s="39"/>
      <c r="H282" s="39"/>
      <c r="I282" s="197"/>
      <c r="J282" s="39"/>
      <c r="K282" s="39"/>
      <c r="L282" s="42"/>
      <c r="M282" s="198"/>
      <c r="N282" s="199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156</v>
      </c>
      <c r="AU282" s="20" t="s">
        <v>83</v>
      </c>
    </row>
    <row r="283" spans="1:65" s="13" customFormat="1" ht="11.25">
      <c r="B283" s="200"/>
      <c r="C283" s="201"/>
      <c r="D283" s="202" t="s">
        <v>158</v>
      </c>
      <c r="E283" s="203" t="s">
        <v>21</v>
      </c>
      <c r="F283" s="204" t="s">
        <v>362</v>
      </c>
      <c r="G283" s="201"/>
      <c r="H283" s="205">
        <v>5</v>
      </c>
      <c r="I283" s="206"/>
      <c r="J283" s="201"/>
      <c r="K283" s="201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158</v>
      </c>
      <c r="AU283" s="211" t="s">
        <v>83</v>
      </c>
      <c r="AV283" s="13" t="s">
        <v>83</v>
      </c>
      <c r="AW283" s="13" t="s">
        <v>34</v>
      </c>
      <c r="AX283" s="13" t="s">
        <v>73</v>
      </c>
      <c r="AY283" s="211" t="s">
        <v>148</v>
      </c>
    </row>
    <row r="284" spans="1:65" s="14" customFormat="1" ht="11.25">
      <c r="B284" s="212"/>
      <c r="C284" s="213"/>
      <c r="D284" s="202" t="s">
        <v>158</v>
      </c>
      <c r="E284" s="214" t="s">
        <v>21</v>
      </c>
      <c r="F284" s="215" t="s">
        <v>160</v>
      </c>
      <c r="G284" s="213"/>
      <c r="H284" s="216">
        <v>5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158</v>
      </c>
      <c r="AU284" s="222" t="s">
        <v>83</v>
      </c>
      <c r="AV284" s="14" t="s">
        <v>161</v>
      </c>
      <c r="AW284" s="14" t="s">
        <v>34</v>
      </c>
      <c r="AX284" s="14" t="s">
        <v>81</v>
      </c>
      <c r="AY284" s="222" t="s">
        <v>148</v>
      </c>
    </row>
    <row r="285" spans="1:65" s="12" customFormat="1" ht="22.9" customHeight="1">
      <c r="B285" s="166"/>
      <c r="C285" s="167"/>
      <c r="D285" s="168" t="s">
        <v>72</v>
      </c>
      <c r="E285" s="180" t="s">
        <v>154</v>
      </c>
      <c r="F285" s="180" t="s">
        <v>374</v>
      </c>
      <c r="G285" s="167"/>
      <c r="H285" s="167"/>
      <c r="I285" s="170"/>
      <c r="J285" s="181">
        <f>BK285</f>
        <v>0</v>
      </c>
      <c r="K285" s="167"/>
      <c r="L285" s="172"/>
      <c r="M285" s="173"/>
      <c r="N285" s="174"/>
      <c r="O285" s="174"/>
      <c r="P285" s="175">
        <f>SUM(P286:P291)</f>
        <v>0</v>
      </c>
      <c r="Q285" s="174"/>
      <c r="R285" s="175">
        <f>SUM(R286:R291)</f>
        <v>0.75630800000000009</v>
      </c>
      <c r="S285" s="174"/>
      <c r="T285" s="176">
        <f>SUM(T286:T291)</f>
        <v>0</v>
      </c>
      <c r="AR285" s="177" t="s">
        <v>81</v>
      </c>
      <c r="AT285" s="178" t="s">
        <v>72</v>
      </c>
      <c r="AU285" s="178" t="s">
        <v>81</v>
      </c>
      <c r="AY285" s="177" t="s">
        <v>148</v>
      </c>
      <c r="BK285" s="179">
        <f>SUM(BK286:BK291)</f>
        <v>0</v>
      </c>
    </row>
    <row r="286" spans="1:65" s="2" customFormat="1" ht="16.5" customHeight="1">
      <c r="A286" s="37"/>
      <c r="B286" s="38"/>
      <c r="C286" s="182" t="s">
        <v>375</v>
      </c>
      <c r="D286" s="182" t="s">
        <v>150</v>
      </c>
      <c r="E286" s="183" t="s">
        <v>376</v>
      </c>
      <c r="F286" s="184" t="s">
        <v>377</v>
      </c>
      <c r="G286" s="185" t="s">
        <v>173</v>
      </c>
      <c r="H286" s="186">
        <v>0.4</v>
      </c>
      <c r="I286" s="187"/>
      <c r="J286" s="188">
        <f>ROUND(I286*H286,2)</f>
        <v>0</v>
      </c>
      <c r="K286" s="184" t="s">
        <v>153</v>
      </c>
      <c r="L286" s="42"/>
      <c r="M286" s="189" t="s">
        <v>21</v>
      </c>
      <c r="N286" s="190" t="s">
        <v>44</v>
      </c>
      <c r="O286" s="67"/>
      <c r="P286" s="191">
        <f>O286*H286</f>
        <v>0</v>
      </c>
      <c r="Q286" s="191">
        <v>1.8907700000000001</v>
      </c>
      <c r="R286" s="191">
        <f>Q286*H286</f>
        <v>0.75630800000000009</v>
      </c>
      <c r="S286" s="191">
        <v>0</v>
      </c>
      <c r="T286" s="192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3" t="s">
        <v>154</v>
      </c>
      <c r="AT286" s="193" t="s">
        <v>150</v>
      </c>
      <c r="AU286" s="193" t="s">
        <v>83</v>
      </c>
      <c r="AY286" s="20" t="s">
        <v>148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20" t="s">
        <v>81</v>
      </c>
      <c r="BK286" s="194">
        <f>ROUND(I286*H286,2)</f>
        <v>0</v>
      </c>
      <c r="BL286" s="20" t="s">
        <v>154</v>
      </c>
      <c r="BM286" s="193" t="s">
        <v>378</v>
      </c>
    </row>
    <row r="287" spans="1:65" s="2" customFormat="1" ht="11.25">
      <c r="A287" s="37"/>
      <c r="B287" s="38"/>
      <c r="C287" s="39"/>
      <c r="D287" s="195" t="s">
        <v>156</v>
      </c>
      <c r="E287" s="39"/>
      <c r="F287" s="196" t="s">
        <v>379</v>
      </c>
      <c r="G287" s="39"/>
      <c r="H287" s="39"/>
      <c r="I287" s="197"/>
      <c r="J287" s="39"/>
      <c r="K287" s="39"/>
      <c r="L287" s="42"/>
      <c r="M287" s="198"/>
      <c r="N287" s="199"/>
      <c r="O287" s="67"/>
      <c r="P287" s="67"/>
      <c r="Q287" s="67"/>
      <c r="R287" s="67"/>
      <c r="S287" s="67"/>
      <c r="T287" s="68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20" t="s">
        <v>156</v>
      </c>
      <c r="AU287" s="20" t="s">
        <v>83</v>
      </c>
    </row>
    <row r="288" spans="1:65" s="15" customFormat="1" ht="11.25">
      <c r="B288" s="223"/>
      <c r="C288" s="224"/>
      <c r="D288" s="202" t="s">
        <v>158</v>
      </c>
      <c r="E288" s="225" t="s">
        <v>21</v>
      </c>
      <c r="F288" s="226" t="s">
        <v>380</v>
      </c>
      <c r="G288" s="224"/>
      <c r="H288" s="225" t="s">
        <v>21</v>
      </c>
      <c r="I288" s="227"/>
      <c r="J288" s="224"/>
      <c r="K288" s="224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158</v>
      </c>
      <c r="AU288" s="232" t="s">
        <v>83</v>
      </c>
      <c r="AV288" s="15" t="s">
        <v>81</v>
      </c>
      <c r="AW288" s="15" t="s">
        <v>34</v>
      </c>
      <c r="AX288" s="15" t="s">
        <v>73</v>
      </c>
      <c r="AY288" s="232" t="s">
        <v>148</v>
      </c>
    </row>
    <row r="289" spans="1:65" s="13" customFormat="1" ht="11.25">
      <c r="B289" s="200"/>
      <c r="C289" s="201"/>
      <c r="D289" s="202" t="s">
        <v>158</v>
      </c>
      <c r="E289" s="203" t="s">
        <v>21</v>
      </c>
      <c r="F289" s="204" t="s">
        <v>381</v>
      </c>
      <c r="G289" s="201"/>
      <c r="H289" s="205">
        <v>0.4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158</v>
      </c>
      <c r="AU289" s="211" t="s">
        <v>83</v>
      </c>
      <c r="AV289" s="13" t="s">
        <v>83</v>
      </c>
      <c r="AW289" s="13" t="s">
        <v>34</v>
      </c>
      <c r="AX289" s="13" t="s">
        <v>73</v>
      </c>
      <c r="AY289" s="211" t="s">
        <v>148</v>
      </c>
    </row>
    <row r="290" spans="1:65" s="14" customFormat="1" ht="11.25">
      <c r="B290" s="212"/>
      <c r="C290" s="213"/>
      <c r="D290" s="202" t="s">
        <v>158</v>
      </c>
      <c r="E290" s="214" t="s">
        <v>21</v>
      </c>
      <c r="F290" s="215" t="s">
        <v>160</v>
      </c>
      <c r="G290" s="213"/>
      <c r="H290" s="216">
        <v>0.4</v>
      </c>
      <c r="I290" s="217"/>
      <c r="J290" s="213"/>
      <c r="K290" s="213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158</v>
      </c>
      <c r="AU290" s="222" t="s">
        <v>83</v>
      </c>
      <c r="AV290" s="14" t="s">
        <v>161</v>
      </c>
      <c r="AW290" s="14" t="s">
        <v>34</v>
      </c>
      <c r="AX290" s="14" t="s">
        <v>73</v>
      </c>
      <c r="AY290" s="222" t="s">
        <v>148</v>
      </c>
    </row>
    <row r="291" spans="1:65" s="16" customFormat="1" ht="11.25">
      <c r="B291" s="233"/>
      <c r="C291" s="234"/>
      <c r="D291" s="202" t="s">
        <v>158</v>
      </c>
      <c r="E291" s="235" t="s">
        <v>21</v>
      </c>
      <c r="F291" s="236" t="s">
        <v>179</v>
      </c>
      <c r="G291" s="234"/>
      <c r="H291" s="237">
        <v>0.4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158</v>
      </c>
      <c r="AU291" s="243" t="s">
        <v>83</v>
      </c>
      <c r="AV291" s="16" t="s">
        <v>154</v>
      </c>
      <c r="AW291" s="16" t="s">
        <v>34</v>
      </c>
      <c r="AX291" s="16" t="s">
        <v>81</v>
      </c>
      <c r="AY291" s="243" t="s">
        <v>148</v>
      </c>
    </row>
    <row r="292" spans="1:65" s="12" customFormat="1" ht="22.9" customHeight="1">
      <c r="B292" s="166"/>
      <c r="C292" s="167"/>
      <c r="D292" s="168" t="s">
        <v>72</v>
      </c>
      <c r="E292" s="180" t="s">
        <v>180</v>
      </c>
      <c r="F292" s="180" t="s">
        <v>382</v>
      </c>
      <c r="G292" s="167"/>
      <c r="H292" s="167"/>
      <c r="I292" s="170"/>
      <c r="J292" s="181">
        <f>BK292</f>
        <v>0</v>
      </c>
      <c r="K292" s="167"/>
      <c r="L292" s="172"/>
      <c r="M292" s="173"/>
      <c r="N292" s="174"/>
      <c r="O292" s="174"/>
      <c r="P292" s="175">
        <f>SUM(P293:P302)</f>
        <v>0</v>
      </c>
      <c r="Q292" s="174"/>
      <c r="R292" s="175">
        <f>SUM(R293:R302)</f>
        <v>2.9271761999999999</v>
      </c>
      <c r="S292" s="174"/>
      <c r="T292" s="176">
        <f>SUM(T293:T302)</f>
        <v>0</v>
      </c>
      <c r="AR292" s="177" t="s">
        <v>81</v>
      </c>
      <c r="AT292" s="178" t="s">
        <v>72</v>
      </c>
      <c r="AU292" s="178" t="s">
        <v>81</v>
      </c>
      <c r="AY292" s="177" t="s">
        <v>148</v>
      </c>
      <c r="BK292" s="179">
        <f>SUM(BK293:BK302)</f>
        <v>0</v>
      </c>
    </row>
    <row r="293" spans="1:65" s="2" customFormat="1" ht="24.2" customHeight="1">
      <c r="A293" s="37"/>
      <c r="B293" s="38"/>
      <c r="C293" s="182" t="s">
        <v>383</v>
      </c>
      <c r="D293" s="182" t="s">
        <v>150</v>
      </c>
      <c r="E293" s="183" t="s">
        <v>384</v>
      </c>
      <c r="F293" s="184" t="s">
        <v>385</v>
      </c>
      <c r="G293" s="185" t="s">
        <v>97</v>
      </c>
      <c r="H293" s="186">
        <v>5.1100000000000003</v>
      </c>
      <c r="I293" s="187"/>
      <c r="J293" s="188">
        <f>ROUND(I293*H293,2)</f>
        <v>0</v>
      </c>
      <c r="K293" s="184" t="s">
        <v>153</v>
      </c>
      <c r="L293" s="42"/>
      <c r="M293" s="189" t="s">
        <v>21</v>
      </c>
      <c r="N293" s="190" t="s">
        <v>44</v>
      </c>
      <c r="O293" s="67"/>
      <c r="P293" s="191">
        <f>O293*H293</f>
        <v>0</v>
      </c>
      <c r="Q293" s="191">
        <v>0.34499999999999997</v>
      </c>
      <c r="R293" s="191">
        <f>Q293*H293</f>
        <v>1.76295</v>
      </c>
      <c r="S293" s="191">
        <v>0</v>
      </c>
      <c r="T293" s="192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3" t="s">
        <v>154</v>
      </c>
      <c r="AT293" s="193" t="s">
        <v>150</v>
      </c>
      <c r="AU293" s="193" t="s">
        <v>83</v>
      </c>
      <c r="AY293" s="20" t="s">
        <v>148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20" t="s">
        <v>81</v>
      </c>
      <c r="BK293" s="194">
        <f>ROUND(I293*H293,2)</f>
        <v>0</v>
      </c>
      <c r="BL293" s="20" t="s">
        <v>154</v>
      </c>
      <c r="BM293" s="193" t="s">
        <v>386</v>
      </c>
    </row>
    <row r="294" spans="1:65" s="2" customFormat="1" ht="11.25">
      <c r="A294" s="37"/>
      <c r="B294" s="38"/>
      <c r="C294" s="39"/>
      <c r="D294" s="195" t="s">
        <v>156</v>
      </c>
      <c r="E294" s="39"/>
      <c r="F294" s="196" t="s">
        <v>387</v>
      </c>
      <c r="G294" s="39"/>
      <c r="H294" s="39"/>
      <c r="I294" s="197"/>
      <c r="J294" s="39"/>
      <c r="K294" s="39"/>
      <c r="L294" s="42"/>
      <c r="M294" s="198"/>
      <c r="N294" s="199"/>
      <c r="O294" s="67"/>
      <c r="P294" s="67"/>
      <c r="Q294" s="67"/>
      <c r="R294" s="67"/>
      <c r="S294" s="67"/>
      <c r="T294" s="68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20" t="s">
        <v>156</v>
      </c>
      <c r="AU294" s="20" t="s">
        <v>83</v>
      </c>
    </row>
    <row r="295" spans="1:65" s="13" customFormat="1" ht="11.25">
      <c r="B295" s="200"/>
      <c r="C295" s="201"/>
      <c r="D295" s="202" t="s">
        <v>158</v>
      </c>
      <c r="E295" s="203" t="s">
        <v>21</v>
      </c>
      <c r="F295" s="204" t="s">
        <v>95</v>
      </c>
      <c r="G295" s="201"/>
      <c r="H295" s="205">
        <v>5.1100000000000003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158</v>
      </c>
      <c r="AU295" s="211" t="s">
        <v>83</v>
      </c>
      <c r="AV295" s="13" t="s">
        <v>83</v>
      </c>
      <c r="AW295" s="13" t="s">
        <v>34</v>
      </c>
      <c r="AX295" s="13" t="s">
        <v>73</v>
      </c>
      <c r="AY295" s="211" t="s">
        <v>148</v>
      </c>
    </row>
    <row r="296" spans="1:65" s="14" customFormat="1" ht="11.25">
      <c r="B296" s="212"/>
      <c r="C296" s="213"/>
      <c r="D296" s="202" t="s">
        <v>158</v>
      </c>
      <c r="E296" s="214" t="s">
        <v>21</v>
      </c>
      <c r="F296" s="215" t="s">
        <v>160</v>
      </c>
      <c r="G296" s="213"/>
      <c r="H296" s="216">
        <v>5.1100000000000003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158</v>
      </c>
      <c r="AU296" s="222" t="s">
        <v>83</v>
      </c>
      <c r="AV296" s="14" t="s">
        <v>161</v>
      </c>
      <c r="AW296" s="14" t="s">
        <v>34</v>
      </c>
      <c r="AX296" s="14" t="s">
        <v>81</v>
      </c>
      <c r="AY296" s="222" t="s">
        <v>148</v>
      </c>
    </row>
    <row r="297" spans="1:65" s="2" customFormat="1" ht="37.9" customHeight="1">
      <c r="A297" s="37"/>
      <c r="B297" s="38"/>
      <c r="C297" s="182" t="s">
        <v>388</v>
      </c>
      <c r="D297" s="182" t="s">
        <v>150</v>
      </c>
      <c r="E297" s="183" t="s">
        <v>389</v>
      </c>
      <c r="F297" s="184" t="s">
        <v>390</v>
      </c>
      <c r="G297" s="185" t="s">
        <v>97</v>
      </c>
      <c r="H297" s="186">
        <v>5.1100000000000003</v>
      </c>
      <c r="I297" s="187"/>
      <c r="J297" s="188">
        <f>ROUND(I297*H297,2)</f>
        <v>0</v>
      </c>
      <c r="K297" s="184" t="s">
        <v>153</v>
      </c>
      <c r="L297" s="42"/>
      <c r="M297" s="189" t="s">
        <v>21</v>
      </c>
      <c r="N297" s="190" t="s">
        <v>44</v>
      </c>
      <c r="O297" s="67"/>
      <c r="P297" s="191">
        <f>O297*H297</f>
        <v>0</v>
      </c>
      <c r="Q297" s="191">
        <v>8.9219999999999994E-2</v>
      </c>
      <c r="R297" s="191">
        <f>Q297*H297</f>
        <v>0.45591419999999999</v>
      </c>
      <c r="S297" s="191">
        <v>0</v>
      </c>
      <c r="T297" s="19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3" t="s">
        <v>154</v>
      </c>
      <c r="AT297" s="193" t="s">
        <v>150</v>
      </c>
      <c r="AU297" s="193" t="s">
        <v>83</v>
      </c>
      <c r="AY297" s="20" t="s">
        <v>148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20" t="s">
        <v>81</v>
      </c>
      <c r="BK297" s="194">
        <f>ROUND(I297*H297,2)</f>
        <v>0</v>
      </c>
      <c r="BL297" s="20" t="s">
        <v>154</v>
      </c>
      <c r="BM297" s="193" t="s">
        <v>391</v>
      </c>
    </row>
    <row r="298" spans="1:65" s="2" customFormat="1" ht="11.25">
      <c r="A298" s="37"/>
      <c r="B298" s="38"/>
      <c r="C298" s="39"/>
      <c r="D298" s="195" t="s">
        <v>156</v>
      </c>
      <c r="E298" s="39"/>
      <c r="F298" s="196" t="s">
        <v>392</v>
      </c>
      <c r="G298" s="39"/>
      <c r="H298" s="39"/>
      <c r="I298" s="197"/>
      <c r="J298" s="39"/>
      <c r="K298" s="39"/>
      <c r="L298" s="42"/>
      <c r="M298" s="198"/>
      <c r="N298" s="199"/>
      <c r="O298" s="67"/>
      <c r="P298" s="67"/>
      <c r="Q298" s="67"/>
      <c r="R298" s="67"/>
      <c r="S298" s="67"/>
      <c r="T298" s="68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20" t="s">
        <v>156</v>
      </c>
      <c r="AU298" s="20" t="s">
        <v>83</v>
      </c>
    </row>
    <row r="299" spans="1:65" s="13" customFormat="1" ht="11.25">
      <c r="B299" s="200"/>
      <c r="C299" s="201"/>
      <c r="D299" s="202" t="s">
        <v>158</v>
      </c>
      <c r="E299" s="203" t="s">
        <v>21</v>
      </c>
      <c r="F299" s="204" t="s">
        <v>393</v>
      </c>
      <c r="G299" s="201"/>
      <c r="H299" s="205">
        <v>5.1100000000000003</v>
      </c>
      <c r="I299" s="206"/>
      <c r="J299" s="201"/>
      <c r="K299" s="201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158</v>
      </c>
      <c r="AU299" s="211" t="s">
        <v>83</v>
      </c>
      <c r="AV299" s="13" t="s">
        <v>83</v>
      </c>
      <c r="AW299" s="13" t="s">
        <v>34</v>
      </c>
      <c r="AX299" s="13" t="s">
        <v>73</v>
      </c>
      <c r="AY299" s="211" t="s">
        <v>148</v>
      </c>
    </row>
    <row r="300" spans="1:65" s="14" customFormat="1" ht="11.25">
      <c r="B300" s="212"/>
      <c r="C300" s="213"/>
      <c r="D300" s="202" t="s">
        <v>158</v>
      </c>
      <c r="E300" s="214" t="s">
        <v>95</v>
      </c>
      <c r="F300" s="215" t="s">
        <v>160</v>
      </c>
      <c r="G300" s="213"/>
      <c r="H300" s="216">
        <v>5.1100000000000003</v>
      </c>
      <c r="I300" s="217"/>
      <c r="J300" s="213"/>
      <c r="K300" s="213"/>
      <c r="L300" s="218"/>
      <c r="M300" s="219"/>
      <c r="N300" s="220"/>
      <c r="O300" s="220"/>
      <c r="P300" s="220"/>
      <c r="Q300" s="220"/>
      <c r="R300" s="220"/>
      <c r="S300" s="220"/>
      <c r="T300" s="221"/>
      <c r="AT300" s="222" t="s">
        <v>158</v>
      </c>
      <c r="AU300" s="222" t="s">
        <v>83</v>
      </c>
      <c r="AV300" s="14" t="s">
        <v>161</v>
      </c>
      <c r="AW300" s="14" t="s">
        <v>34</v>
      </c>
      <c r="AX300" s="14" t="s">
        <v>81</v>
      </c>
      <c r="AY300" s="222" t="s">
        <v>148</v>
      </c>
    </row>
    <row r="301" spans="1:65" s="2" customFormat="1" ht="16.5" customHeight="1">
      <c r="A301" s="37"/>
      <c r="B301" s="38"/>
      <c r="C301" s="245" t="s">
        <v>394</v>
      </c>
      <c r="D301" s="245" t="s">
        <v>256</v>
      </c>
      <c r="E301" s="246" t="s">
        <v>395</v>
      </c>
      <c r="F301" s="247" t="s">
        <v>396</v>
      </c>
      <c r="G301" s="248" t="s">
        <v>97</v>
      </c>
      <c r="H301" s="249">
        <v>5.3659999999999997</v>
      </c>
      <c r="I301" s="250"/>
      <c r="J301" s="251">
        <f>ROUND(I301*H301,2)</f>
        <v>0</v>
      </c>
      <c r="K301" s="247" t="s">
        <v>153</v>
      </c>
      <c r="L301" s="252"/>
      <c r="M301" s="253" t="s">
        <v>21</v>
      </c>
      <c r="N301" s="254" t="s">
        <v>44</v>
      </c>
      <c r="O301" s="67"/>
      <c r="P301" s="191">
        <f>O301*H301</f>
        <v>0</v>
      </c>
      <c r="Q301" s="191">
        <v>0.13200000000000001</v>
      </c>
      <c r="R301" s="191">
        <f>Q301*H301</f>
        <v>0.70831199999999994</v>
      </c>
      <c r="S301" s="191">
        <v>0</v>
      </c>
      <c r="T301" s="19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3" t="s">
        <v>203</v>
      </c>
      <c r="AT301" s="193" t="s">
        <v>256</v>
      </c>
      <c r="AU301" s="193" t="s">
        <v>83</v>
      </c>
      <c r="AY301" s="20" t="s">
        <v>148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20" t="s">
        <v>81</v>
      </c>
      <c r="BK301" s="194">
        <f>ROUND(I301*H301,2)</f>
        <v>0</v>
      </c>
      <c r="BL301" s="20" t="s">
        <v>154</v>
      </c>
      <c r="BM301" s="193" t="s">
        <v>397</v>
      </c>
    </row>
    <row r="302" spans="1:65" s="13" customFormat="1" ht="11.25">
      <c r="B302" s="200"/>
      <c r="C302" s="201"/>
      <c r="D302" s="202" t="s">
        <v>158</v>
      </c>
      <c r="E302" s="201"/>
      <c r="F302" s="204" t="s">
        <v>398</v>
      </c>
      <c r="G302" s="201"/>
      <c r="H302" s="205">
        <v>5.3659999999999997</v>
      </c>
      <c r="I302" s="206"/>
      <c r="J302" s="201"/>
      <c r="K302" s="201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158</v>
      </c>
      <c r="AU302" s="211" t="s">
        <v>83</v>
      </c>
      <c r="AV302" s="13" t="s">
        <v>83</v>
      </c>
      <c r="AW302" s="13" t="s">
        <v>4</v>
      </c>
      <c r="AX302" s="13" t="s">
        <v>81</v>
      </c>
      <c r="AY302" s="211" t="s">
        <v>148</v>
      </c>
    </row>
    <row r="303" spans="1:65" s="12" customFormat="1" ht="22.9" customHeight="1">
      <c r="B303" s="166"/>
      <c r="C303" s="167"/>
      <c r="D303" s="168" t="s">
        <v>72</v>
      </c>
      <c r="E303" s="180" t="s">
        <v>187</v>
      </c>
      <c r="F303" s="180" t="s">
        <v>399</v>
      </c>
      <c r="G303" s="167"/>
      <c r="H303" s="167"/>
      <c r="I303" s="170"/>
      <c r="J303" s="181">
        <f>BK303</f>
        <v>0</v>
      </c>
      <c r="K303" s="167"/>
      <c r="L303" s="172"/>
      <c r="M303" s="173"/>
      <c r="N303" s="174"/>
      <c r="O303" s="174"/>
      <c r="P303" s="175">
        <f>SUM(P304:P401)</f>
        <v>0</v>
      </c>
      <c r="Q303" s="174"/>
      <c r="R303" s="175">
        <f>SUM(R304:R401)</f>
        <v>3.4549496199999998</v>
      </c>
      <c r="S303" s="174"/>
      <c r="T303" s="176">
        <f>SUM(T304:T401)</f>
        <v>0.55135199999999995</v>
      </c>
      <c r="AR303" s="177" t="s">
        <v>81</v>
      </c>
      <c r="AT303" s="178" t="s">
        <v>72</v>
      </c>
      <c r="AU303" s="178" t="s">
        <v>81</v>
      </c>
      <c r="AY303" s="177" t="s">
        <v>148</v>
      </c>
      <c r="BK303" s="179">
        <f>SUM(BK304:BK401)</f>
        <v>0</v>
      </c>
    </row>
    <row r="304" spans="1:65" s="2" customFormat="1" ht="16.5" customHeight="1">
      <c r="A304" s="37"/>
      <c r="B304" s="38"/>
      <c r="C304" s="182" t="s">
        <v>400</v>
      </c>
      <c r="D304" s="182" t="s">
        <v>150</v>
      </c>
      <c r="E304" s="183" t="s">
        <v>401</v>
      </c>
      <c r="F304" s="184" t="s">
        <v>402</v>
      </c>
      <c r="G304" s="185" t="s">
        <v>97</v>
      </c>
      <c r="H304" s="186">
        <v>28.9</v>
      </c>
      <c r="I304" s="187"/>
      <c r="J304" s="188">
        <f>ROUND(I304*H304,2)</f>
        <v>0</v>
      </c>
      <c r="K304" s="184" t="s">
        <v>153</v>
      </c>
      <c r="L304" s="42"/>
      <c r="M304" s="189" t="s">
        <v>21</v>
      </c>
      <c r="N304" s="190" t="s">
        <v>44</v>
      </c>
      <c r="O304" s="67"/>
      <c r="P304" s="191">
        <f>O304*H304</f>
        <v>0</v>
      </c>
      <c r="Q304" s="191">
        <v>2.5999999999999998E-4</v>
      </c>
      <c r="R304" s="191">
        <f>Q304*H304</f>
        <v>7.513999999999999E-3</v>
      </c>
      <c r="S304" s="191">
        <v>0</v>
      </c>
      <c r="T304" s="192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3" t="s">
        <v>154</v>
      </c>
      <c r="AT304" s="193" t="s">
        <v>150</v>
      </c>
      <c r="AU304" s="193" t="s">
        <v>83</v>
      </c>
      <c r="AY304" s="20" t="s">
        <v>148</v>
      </c>
      <c r="BE304" s="194">
        <f>IF(N304="základní",J304,0)</f>
        <v>0</v>
      </c>
      <c r="BF304" s="194">
        <f>IF(N304="snížená",J304,0)</f>
        <v>0</v>
      </c>
      <c r="BG304" s="194">
        <f>IF(N304="zákl. přenesená",J304,0)</f>
        <v>0</v>
      </c>
      <c r="BH304" s="194">
        <f>IF(N304="sníž. přenesená",J304,0)</f>
        <v>0</v>
      </c>
      <c r="BI304" s="194">
        <f>IF(N304="nulová",J304,0)</f>
        <v>0</v>
      </c>
      <c r="BJ304" s="20" t="s">
        <v>81</v>
      </c>
      <c r="BK304" s="194">
        <f>ROUND(I304*H304,2)</f>
        <v>0</v>
      </c>
      <c r="BL304" s="20" t="s">
        <v>154</v>
      </c>
      <c r="BM304" s="193" t="s">
        <v>403</v>
      </c>
    </row>
    <row r="305" spans="1:65" s="2" customFormat="1" ht="11.25">
      <c r="A305" s="37"/>
      <c r="B305" s="38"/>
      <c r="C305" s="39"/>
      <c r="D305" s="195" t="s">
        <v>156</v>
      </c>
      <c r="E305" s="39"/>
      <c r="F305" s="196" t="s">
        <v>404</v>
      </c>
      <c r="G305" s="39"/>
      <c r="H305" s="39"/>
      <c r="I305" s="197"/>
      <c r="J305" s="39"/>
      <c r="K305" s="39"/>
      <c r="L305" s="42"/>
      <c r="M305" s="198"/>
      <c r="N305" s="199"/>
      <c r="O305" s="67"/>
      <c r="P305" s="67"/>
      <c r="Q305" s="67"/>
      <c r="R305" s="67"/>
      <c r="S305" s="67"/>
      <c r="T305" s="68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20" t="s">
        <v>156</v>
      </c>
      <c r="AU305" s="20" t="s">
        <v>83</v>
      </c>
    </row>
    <row r="306" spans="1:65" s="13" customFormat="1" ht="11.25">
      <c r="B306" s="200"/>
      <c r="C306" s="201"/>
      <c r="D306" s="202" t="s">
        <v>158</v>
      </c>
      <c r="E306" s="203" t="s">
        <v>21</v>
      </c>
      <c r="F306" s="204" t="s">
        <v>405</v>
      </c>
      <c r="G306" s="201"/>
      <c r="H306" s="205">
        <v>28.9</v>
      </c>
      <c r="I306" s="206"/>
      <c r="J306" s="201"/>
      <c r="K306" s="201"/>
      <c r="L306" s="207"/>
      <c r="M306" s="208"/>
      <c r="N306" s="209"/>
      <c r="O306" s="209"/>
      <c r="P306" s="209"/>
      <c r="Q306" s="209"/>
      <c r="R306" s="209"/>
      <c r="S306" s="209"/>
      <c r="T306" s="210"/>
      <c r="AT306" s="211" t="s">
        <v>158</v>
      </c>
      <c r="AU306" s="211" t="s">
        <v>83</v>
      </c>
      <c r="AV306" s="13" t="s">
        <v>83</v>
      </c>
      <c r="AW306" s="13" t="s">
        <v>34</v>
      </c>
      <c r="AX306" s="13" t="s">
        <v>73</v>
      </c>
      <c r="AY306" s="211" t="s">
        <v>148</v>
      </c>
    </row>
    <row r="307" spans="1:65" s="14" customFormat="1" ht="11.25">
      <c r="B307" s="212"/>
      <c r="C307" s="213"/>
      <c r="D307" s="202" t="s">
        <v>158</v>
      </c>
      <c r="E307" s="214" t="s">
        <v>21</v>
      </c>
      <c r="F307" s="215" t="s">
        <v>160</v>
      </c>
      <c r="G307" s="213"/>
      <c r="H307" s="216">
        <v>28.9</v>
      </c>
      <c r="I307" s="217"/>
      <c r="J307" s="213"/>
      <c r="K307" s="213"/>
      <c r="L307" s="218"/>
      <c r="M307" s="219"/>
      <c r="N307" s="220"/>
      <c r="O307" s="220"/>
      <c r="P307" s="220"/>
      <c r="Q307" s="220"/>
      <c r="R307" s="220"/>
      <c r="S307" s="220"/>
      <c r="T307" s="221"/>
      <c r="AT307" s="222" t="s">
        <v>158</v>
      </c>
      <c r="AU307" s="222" t="s">
        <v>83</v>
      </c>
      <c r="AV307" s="14" t="s">
        <v>161</v>
      </c>
      <c r="AW307" s="14" t="s">
        <v>34</v>
      </c>
      <c r="AX307" s="14" t="s">
        <v>81</v>
      </c>
      <c r="AY307" s="222" t="s">
        <v>148</v>
      </c>
    </row>
    <row r="308" spans="1:65" s="2" customFormat="1" ht="24.2" customHeight="1">
      <c r="A308" s="37"/>
      <c r="B308" s="38"/>
      <c r="C308" s="182" t="s">
        <v>406</v>
      </c>
      <c r="D308" s="182" t="s">
        <v>150</v>
      </c>
      <c r="E308" s="183" t="s">
        <v>407</v>
      </c>
      <c r="F308" s="184" t="s">
        <v>408</v>
      </c>
      <c r="G308" s="185" t="s">
        <v>97</v>
      </c>
      <c r="H308" s="186">
        <v>36.125</v>
      </c>
      <c r="I308" s="187"/>
      <c r="J308" s="188">
        <f>ROUND(I308*H308,2)</f>
        <v>0</v>
      </c>
      <c r="K308" s="184" t="s">
        <v>153</v>
      </c>
      <c r="L308" s="42"/>
      <c r="M308" s="189" t="s">
        <v>21</v>
      </c>
      <c r="N308" s="190" t="s">
        <v>44</v>
      </c>
      <c r="O308" s="67"/>
      <c r="P308" s="191">
        <f>O308*H308</f>
        <v>0</v>
      </c>
      <c r="Q308" s="191">
        <v>4.3800000000000002E-3</v>
      </c>
      <c r="R308" s="191">
        <f>Q308*H308</f>
        <v>0.15822750000000002</v>
      </c>
      <c r="S308" s="191">
        <v>0</v>
      </c>
      <c r="T308" s="192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3" t="s">
        <v>154</v>
      </c>
      <c r="AT308" s="193" t="s">
        <v>150</v>
      </c>
      <c r="AU308" s="193" t="s">
        <v>83</v>
      </c>
      <c r="AY308" s="20" t="s">
        <v>148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20" t="s">
        <v>81</v>
      </c>
      <c r="BK308" s="194">
        <f>ROUND(I308*H308,2)</f>
        <v>0</v>
      </c>
      <c r="BL308" s="20" t="s">
        <v>154</v>
      </c>
      <c r="BM308" s="193" t="s">
        <v>409</v>
      </c>
    </row>
    <row r="309" spans="1:65" s="2" customFormat="1" ht="11.25">
      <c r="A309" s="37"/>
      <c r="B309" s="38"/>
      <c r="C309" s="39"/>
      <c r="D309" s="195" t="s">
        <v>156</v>
      </c>
      <c r="E309" s="39"/>
      <c r="F309" s="196" t="s">
        <v>410</v>
      </c>
      <c r="G309" s="39"/>
      <c r="H309" s="39"/>
      <c r="I309" s="197"/>
      <c r="J309" s="39"/>
      <c r="K309" s="39"/>
      <c r="L309" s="42"/>
      <c r="M309" s="198"/>
      <c r="N309" s="199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20" t="s">
        <v>156</v>
      </c>
      <c r="AU309" s="20" t="s">
        <v>83</v>
      </c>
    </row>
    <row r="310" spans="1:65" s="13" customFormat="1" ht="11.25">
      <c r="B310" s="200"/>
      <c r="C310" s="201"/>
      <c r="D310" s="202" t="s">
        <v>158</v>
      </c>
      <c r="E310" s="203" t="s">
        <v>21</v>
      </c>
      <c r="F310" s="204" t="s">
        <v>405</v>
      </c>
      <c r="G310" s="201"/>
      <c r="H310" s="205">
        <v>28.9</v>
      </c>
      <c r="I310" s="206"/>
      <c r="J310" s="201"/>
      <c r="K310" s="201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158</v>
      </c>
      <c r="AU310" s="211" t="s">
        <v>83</v>
      </c>
      <c r="AV310" s="13" t="s">
        <v>83</v>
      </c>
      <c r="AW310" s="13" t="s">
        <v>34</v>
      </c>
      <c r="AX310" s="13" t="s">
        <v>73</v>
      </c>
      <c r="AY310" s="211" t="s">
        <v>148</v>
      </c>
    </row>
    <row r="311" spans="1:65" s="14" customFormat="1" ht="11.25">
      <c r="B311" s="212"/>
      <c r="C311" s="213"/>
      <c r="D311" s="202" t="s">
        <v>158</v>
      </c>
      <c r="E311" s="214" t="s">
        <v>21</v>
      </c>
      <c r="F311" s="215" t="s">
        <v>160</v>
      </c>
      <c r="G311" s="213"/>
      <c r="H311" s="216">
        <v>28.9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158</v>
      </c>
      <c r="AU311" s="222" t="s">
        <v>83</v>
      </c>
      <c r="AV311" s="14" t="s">
        <v>161</v>
      </c>
      <c r="AW311" s="14" t="s">
        <v>34</v>
      </c>
      <c r="AX311" s="14" t="s">
        <v>73</v>
      </c>
      <c r="AY311" s="222" t="s">
        <v>148</v>
      </c>
    </row>
    <row r="312" spans="1:65" s="13" customFormat="1" ht="11.25">
      <c r="B312" s="200"/>
      <c r="C312" s="201"/>
      <c r="D312" s="202" t="s">
        <v>158</v>
      </c>
      <c r="E312" s="203" t="s">
        <v>21</v>
      </c>
      <c r="F312" s="204" t="s">
        <v>411</v>
      </c>
      <c r="G312" s="201"/>
      <c r="H312" s="205">
        <v>7.2249999999999996</v>
      </c>
      <c r="I312" s="206"/>
      <c r="J312" s="201"/>
      <c r="K312" s="201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158</v>
      </c>
      <c r="AU312" s="211" t="s">
        <v>83</v>
      </c>
      <c r="AV312" s="13" t="s">
        <v>83</v>
      </c>
      <c r="AW312" s="13" t="s">
        <v>34</v>
      </c>
      <c r="AX312" s="13" t="s">
        <v>73</v>
      </c>
      <c r="AY312" s="211" t="s">
        <v>148</v>
      </c>
    </row>
    <row r="313" spans="1:65" s="16" customFormat="1" ht="11.25">
      <c r="B313" s="233"/>
      <c r="C313" s="234"/>
      <c r="D313" s="202" t="s">
        <v>158</v>
      </c>
      <c r="E313" s="235" t="s">
        <v>21</v>
      </c>
      <c r="F313" s="236" t="s">
        <v>179</v>
      </c>
      <c r="G313" s="234"/>
      <c r="H313" s="237">
        <v>36.125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158</v>
      </c>
      <c r="AU313" s="243" t="s">
        <v>83</v>
      </c>
      <c r="AV313" s="16" t="s">
        <v>154</v>
      </c>
      <c r="AW313" s="16" t="s">
        <v>34</v>
      </c>
      <c r="AX313" s="16" t="s">
        <v>81</v>
      </c>
      <c r="AY313" s="243" t="s">
        <v>148</v>
      </c>
    </row>
    <row r="314" spans="1:65" s="2" customFormat="1" ht="16.5" customHeight="1">
      <c r="A314" s="37"/>
      <c r="B314" s="38"/>
      <c r="C314" s="182" t="s">
        <v>412</v>
      </c>
      <c r="D314" s="182" t="s">
        <v>150</v>
      </c>
      <c r="E314" s="183" t="s">
        <v>413</v>
      </c>
      <c r="F314" s="184" t="s">
        <v>414</v>
      </c>
      <c r="G314" s="185" t="s">
        <v>97</v>
      </c>
      <c r="H314" s="186">
        <v>28.9</v>
      </c>
      <c r="I314" s="187"/>
      <c r="J314" s="188">
        <f>ROUND(I314*H314,2)</f>
        <v>0</v>
      </c>
      <c r="K314" s="184" t="s">
        <v>153</v>
      </c>
      <c r="L314" s="42"/>
      <c r="M314" s="189" t="s">
        <v>21</v>
      </c>
      <c r="N314" s="190" t="s">
        <v>44</v>
      </c>
      <c r="O314" s="67"/>
      <c r="P314" s="191">
        <f>O314*H314</f>
        <v>0</v>
      </c>
      <c r="Q314" s="191">
        <v>3.0000000000000001E-3</v>
      </c>
      <c r="R314" s="191">
        <f>Q314*H314</f>
        <v>8.6699999999999999E-2</v>
      </c>
      <c r="S314" s="191">
        <v>0</v>
      </c>
      <c r="T314" s="192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3" t="s">
        <v>154</v>
      </c>
      <c r="AT314" s="193" t="s">
        <v>150</v>
      </c>
      <c r="AU314" s="193" t="s">
        <v>83</v>
      </c>
      <c r="AY314" s="20" t="s">
        <v>148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20" t="s">
        <v>81</v>
      </c>
      <c r="BK314" s="194">
        <f>ROUND(I314*H314,2)</f>
        <v>0</v>
      </c>
      <c r="BL314" s="20" t="s">
        <v>154</v>
      </c>
      <c r="BM314" s="193" t="s">
        <v>415</v>
      </c>
    </row>
    <row r="315" spans="1:65" s="2" customFormat="1" ht="11.25">
      <c r="A315" s="37"/>
      <c r="B315" s="38"/>
      <c r="C315" s="39"/>
      <c r="D315" s="195" t="s">
        <v>156</v>
      </c>
      <c r="E315" s="39"/>
      <c r="F315" s="196" t="s">
        <v>416</v>
      </c>
      <c r="G315" s="39"/>
      <c r="H315" s="39"/>
      <c r="I315" s="197"/>
      <c r="J315" s="39"/>
      <c r="K315" s="39"/>
      <c r="L315" s="42"/>
      <c r="M315" s="198"/>
      <c r="N315" s="199"/>
      <c r="O315" s="67"/>
      <c r="P315" s="67"/>
      <c r="Q315" s="67"/>
      <c r="R315" s="67"/>
      <c r="S315" s="67"/>
      <c r="T315" s="68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20" t="s">
        <v>156</v>
      </c>
      <c r="AU315" s="20" t="s">
        <v>83</v>
      </c>
    </row>
    <row r="316" spans="1:65" s="13" customFormat="1" ht="11.25">
      <c r="B316" s="200"/>
      <c r="C316" s="201"/>
      <c r="D316" s="202" t="s">
        <v>158</v>
      </c>
      <c r="E316" s="203" t="s">
        <v>21</v>
      </c>
      <c r="F316" s="204" t="s">
        <v>405</v>
      </c>
      <c r="G316" s="201"/>
      <c r="H316" s="205">
        <v>28.9</v>
      </c>
      <c r="I316" s="206"/>
      <c r="J316" s="201"/>
      <c r="K316" s="201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158</v>
      </c>
      <c r="AU316" s="211" t="s">
        <v>83</v>
      </c>
      <c r="AV316" s="13" t="s">
        <v>83</v>
      </c>
      <c r="AW316" s="13" t="s">
        <v>34</v>
      </c>
      <c r="AX316" s="13" t="s">
        <v>73</v>
      </c>
      <c r="AY316" s="211" t="s">
        <v>148</v>
      </c>
    </row>
    <row r="317" spans="1:65" s="14" customFormat="1" ht="11.25">
      <c r="B317" s="212"/>
      <c r="C317" s="213"/>
      <c r="D317" s="202" t="s">
        <v>158</v>
      </c>
      <c r="E317" s="214" t="s">
        <v>21</v>
      </c>
      <c r="F317" s="215" t="s">
        <v>160</v>
      </c>
      <c r="G317" s="213"/>
      <c r="H317" s="216">
        <v>28.9</v>
      </c>
      <c r="I317" s="217"/>
      <c r="J317" s="213"/>
      <c r="K317" s="213"/>
      <c r="L317" s="218"/>
      <c r="M317" s="219"/>
      <c r="N317" s="220"/>
      <c r="O317" s="220"/>
      <c r="P317" s="220"/>
      <c r="Q317" s="220"/>
      <c r="R317" s="220"/>
      <c r="S317" s="220"/>
      <c r="T317" s="221"/>
      <c r="AT317" s="222" t="s">
        <v>158</v>
      </c>
      <c r="AU317" s="222" t="s">
        <v>83</v>
      </c>
      <c r="AV317" s="14" t="s">
        <v>161</v>
      </c>
      <c r="AW317" s="14" t="s">
        <v>34</v>
      </c>
      <c r="AX317" s="14" t="s">
        <v>81</v>
      </c>
      <c r="AY317" s="222" t="s">
        <v>148</v>
      </c>
    </row>
    <row r="318" spans="1:65" s="2" customFormat="1" ht="16.5" customHeight="1">
      <c r="A318" s="37"/>
      <c r="B318" s="38"/>
      <c r="C318" s="182" t="s">
        <v>417</v>
      </c>
      <c r="D318" s="182" t="s">
        <v>150</v>
      </c>
      <c r="E318" s="183" t="s">
        <v>418</v>
      </c>
      <c r="F318" s="184" t="s">
        <v>419</v>
      </c>
      <c r="G318" s="185" t="s">
        <v>97</v>
      </c>
      <c r="H318" s="186">
        <v>43.2</v>
      </c>
      <c r="I318" s="187"/>
      <c r="J318" s="188">
        <f>ROUND(I318*H318,2)</f>
        <v>0</v>
      </c>
      <c r="K318" s="184" t="s">
        <v>153</v>
      </c>
      <c r="L318" s="42"/>
      <c r="M318" s="189" t="s">
        <v>21</v>
      </c>
      <c r="N318" s="190" t="s">
        <v>44</v>
      </c>
      <c r="O318" s="67"/>
      <c r="P318" s="191">
        <f>O318*H318</f>
        <v>0</v>
      </c>
      <c r="Q318" s="191">
        <v>4.0000000000000003E-5</v>
      </c>
      <c r="R318" s="191">
        <f>Q318*H318</f>
        <v>1.7280000000000002E-3</v>
      </c>
      <c r="S318" s="191">
        <v>6.0000000000000002E-5</v>
      </c>
      <c r="T318" s="192">
        <f>S318*H318</f>
        <v>2.5920000000000001E-3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3" t="s">
        <v>154</v>
      </c>
      <c r="AT318" s="193" t="s">
        <v>150</v>
      </c>
      <c r="AU318" s="193" t="s">
        <v>83</v>
      </c>
      <c r="AY318" s="20" t="s">
        <v>148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20" t="s">
        <v>81</v>
      </c>
      <c r="BK318" s="194">
        <f>ROUND(I318*H318,2)</f>
        <v>0</v>
      </c>
      <c r="BL318" s="20" t="s">
        <v>154</v>
      </c>
      <c r="BM318" s="193" t="s">
        <v>420</v>
      </c>
    </row>
    <row r="319" spans="1:65" s="2" customFormat="1" ht="11.25">
      <c r="A319" s="37"/>
      <c r="B319" s="38"/>
      <c r="C319" s="39"/>
      <c r="D319" s="195" t="s">
        <v>156</v>
      </c>
      <c r="E319" s="39"/>
      <c r="F319" s="196" t="s">
        <v>421</v>
      </c>
      <c r="G319" s="39"/>
      <c r="H319" s="39"/>
      <c r="I319" s="197"/>
      <c r="J319" s="39"/>
      <c r="K319" s="39"/>
      <c r="L319" s="42"/>
      <c r="M319" s="198"/>
      <c r="N319" s="199"/>
      <c r="O319" s="67"/>
      <c r="P319" s="67"/>
      <c r="Q319" s="67"/>
      <c r="R319" s="67"/>
      <c r="S319" s="67"/>
      <c r="T319" s="68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20" t="s">
        <v>156</v>
      </c>
      <c r="AU319" s="20" t="s">
        <v>83</v>
      </c>
    </row>
    <row r="320" spans="1:65" s="13" customFormat="1" ht="11.25">
      <c r="B320" s="200"/>
      <c r="C320" s="201"/>
      <c r="D320" s="202" t="s">
        <v>158</v>
      </c>
      <c r="E320" s="203" t="s">
        <v>21</v>
      </c>
      <c r="F320" s="204" t="s">
        <v>422</v>
      </c>
      <c r="G320" s="201"/>
      <c r="H320" s="205">
        <v>43.2</v>
      </c>
      <c r="I320" s="206"/>
      <c r="J320" s="201"/>
      <c r="K320" s="201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158</v>
      </c>
      <c r="AU320" s="211" t="s">
        <v>83</v>
      </c>
      <c r="AV320" s="13" t="s">
        <v>83</v>
      </c>
      <c r="AW320" s="13" t="s">
        <v>34</v>
      </c>
      <c r="AX320" s="13" t="s">
        <v>73</v>
      </c>
      <c r="AY320" s="211" t="s">
        <v>148</v>
      </c>
    </row>
    <row r="321" spans="1:65" s="14" customFormat="1" ht="11.25">
      <c r="B321" s="212"/>
      <c r="C321" s="213"/>
      <c r="D321" s="202" t="s">
        <v>158</v>
      </c>
      <c r="E321" s="214" t="s">
        <v>21</v>
      </c>
      <c r="F321" s="215" t="s">
        <v>160</v>
      </c>
      <c r="G321" s="213"/>
      <c r="H321" s="216">
        <v>43.2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158</v>
      </c>
      <c r="AU321" s="222" t="s">
        <v>83</v>
      </c>
      <c r="AV321" s="14" t="s">
        <v>161</v>
      </c>
      <c r="AW321" s="14" t="s">
        <v>34</v>
      </c>
      <c r="AX321" s="14" t="s">
        <v>81</v>
      </c>
      <c r="AY321" s="222" t="s">
        <v>148</v>
      </c>
    </row>
    <row r="322" spans="1:65" s="2" customFormat="1" ht="21.75" customHeight="1">
      <c r="A322" s="37"/>
      <c r="B322" s="38"/>
      <c r="C322" s="182" t="s">
        <v>423</v>
      </c>
      <c r="D322" s="182" t="s">
        <v>150</v>
      </c>
      <c r="E322" s="183" t="s">
        <v>424</v>
      </c>
      <c r="F322" s="184" t="s">
        <v>425</v>
      </c>
      <c r="G322" s="185" t="s">
        <v>97</v>
      </c>
      <c r="H322" s="186">
        <v>41</v>
      </c>
      <c r="I322" s="187"/>
      <c r="J322" s="188">
        <f>ROUND(I322*H322,2)</f>
        <v>0</v>
      </c>
      <c r="K322" s="184" t="s">
        <v>153</v>
      </c>
      <c r="L322" s="42"/>
      <c r="M322" s="189" t="s">
        <v>21</v>
      </c>
      <c r="N322" s="190" t="s">
        <v>44</v>
      </c>
      <c r="O322" s="67"/>
      <c r="P322" s="191">
        <f>O322*H322</f>
        <v>0</v>
      </c>
      <c r="Q322" s="191">
        <v>9.0000000000000006E-5</v>
      </c>
      <c r="R322" s="191">
        <f>Q322*H322</f>
        <v>3.6900000000000001E-3</v>
      </c>
      <c r="S322" s="191">
        <v>6.0000000000000002E-5</v>
      </c>
      <c r="T322" s="192">
        <f>S322*H322</f>
        <v>2.4599999999999999E-3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3" t="s">
        <v>154</v>
      </c>
      <c r="AT322" s="193" t="s">
        <v>150</v>
      </c>
      <c r="AU322" s="193" t="s">
        <v>83</v>
      </c>
      <c r="AY322" s="20" t="s">
        <v>148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20" t="s">
        <v>81</v>
      </c>
      <c r="BK322" s="194">
        <f>ROUND(I322*H322,2)</f>
        <v>0</v>
      </c>
      <c r="BL322" s="20" t="s">
        <v>154</v>
      </c>
      <c r="BM322" s="193" t="s">
        <v>426</v>
      </c>
    </row>
    <row r="323" spans="1:65" s="2" customFormat="1" ht="11.25">
      <c r="A323" s="37"/>
      <c r="B323" s="38"/>
      <c r="C323" s="39"/>
      <c r="D323" s="195" t="s">
        <v>156</v>
      </c>
      <c r="E323" s="39"/>
      <c r="F323" s="196" t="s">
        <v>427</v>
      </c>
      <c r="G323" s="39"/>
      <c r="H323" s="39"/>
      <c r="I323" s="197"/>
      <c r="J323" s="39"/>
      <c r="K323" s="39"/>
      <c r="L323" s="42"/>
      <c r="M323" s="198"/>
      <c r="N323" s="199"/>
      <c r="O323" s="67"/>
      <c r="P323" s="67"/>
      <c r="Q323" s="67"/>
      <c r="R323" s="67"/>
      <c r="S323" s="67"/>
      <c r="T323" s="68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20" t="s">
        <v>156</v>
      </c>
      <c r="AU323" s="20" t="s">
        <v>83</v>
      </c>
    </row>
    <row r="324" spans="1:65" s="13" customFormat="1" ht="11.25">
      <c r="B324" s="200"/>
      <c r="C324" s="201"/>
      <c r="D324" s="202" t="s">
        <v>158</v>
      </c>
      <c r="E324" s="203" t="s">
        <v>21</v>
      </c>
      <c r="F324" s="204" t="s">
        <v>428</v>
      </c>
      <c r="G324" s="201"/>
      <c r="H324" s="205">
        <v>11</v>
      </c>
      <c r="I324" s="206"/>
      <c r="J324" s="201"/>
      <c r="K324" s="201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158</v>
      </c>
      <c r="AU324" s="211" t="s">
        <v>83</v>
      </c>
      <c r="AV324" s="13" t="s">
        <v>83</v>
      </c>
      <c r="AW324" s="13" t="s">
        <v>34</v>
      </c>
      <c r="AX324" s="13" t="s">
        <v>73</v>
      </c>
      <c r="AY324" s="211" t="s">
        <v>148</v>
      </c>
    </row>
    <row r="325" spans="1:65" s="13" customFormat="1" ht="11.25">
      <c r="B325" s="200"/>
      <c r="C325" s="201"/>
      <c r="D325" s="202" t="s">
        <v>158</v>
      </c>
      <c r="E325" s="203" t="s">
        <v>21</v>
      </c>
      <c r="F325" s="204" t="s">
        <v>350</v>
      </c>
      <c r="G325" s="201"/>
      <c r="H325" s="205">
        <v>30</v>
      </c>
      <c r="I325" s="206"/>
      <c r="J325" s="201"/>
      <c r="K325" s="201"/>
      <c r="L325" s="207"/>
      <c r="M325" s="208"/>
      <c r="N325" s="209"/>
      <c r="O325" s="209"/>
      <c r="P325" s="209"/>
      <c r="Q325" s="209"/>
      <c r="R325" s="209"/>
      <c r="S325" s="209"/>
      <c r="T325" s="210"/>
      <c r="AT325" s="211" t="s">
        <v>158</v>
      </c>
      <c r="AU325" s="211" t="s">
        <v>83</v>
      </c>
      <c r="AV325" s="13" t="s">
        <v>83</v>
      </c>
      <c r="AW325" s="13" t="s">
        <v>34</v>
      </c>
      <c r="AX325" s="13" t="s">
        <v>73</v>
      </c>
      <c r="AY325" s="211" t="s">
        <v>148</v>
      </c>
    </row>
    <row r="326" spans="1:65" s="14" customFormat="1" ht="11.25">
      <c r="B326" s="212"/>
      <c r="C326" s="213"/>
      <c r="D326" s="202" t="s">
        <v>158</v>
      </c>
      <c r="E326" s="214" t="s">
        <v>21</v>
      </c>
      <c r="F326" s="215" t="s">
        <v>160</v>
      </c>
      <c r="G326" s="213"/>
      <c r="H326" s="216">
        <v>41</v>
      </c>
      <c r="I326" s="217"/>
      <c r="J326" s="213"/>
      <c r="K326" s="213"/>
      <c r="L326" s="218"/>
      <c r="M326" s="219"/>
      <c r="N326" s="220"/>
      <c r="O326" s="220"/>
      <c r="P326" s="220"/>
      <c r="Q326" s="220"/>
      <c r="R326" s="220"/>
      <c r="S326" s="220"/>
      <c r="T326" s="221"/>
      <c r="AT326" s="222" t="s">
        <v>158</v>
      </c>
      <c r="AU326" s="222" t="s">
        <v>83</v>
      </c>
      <c r="AV326" s="14" t="s">
        <v>161</v>
      </c>
      <c r="AW326" s="14" t="s">
        <v>34</v>
      </c>
      <c r="AX326" s="14" t="s">
        <v>81</v>
      </c>
      <c r="AY326" s="222" t="s">
        <v>148</v>
      </c>
    </row>
    <row r="327" spans="1:65" s="2" customFormat="1" ht="16.5" customHeight="1">
      <c r="A327" s="37"/>
      <c r="B327" s="38"/>
      <c r="C327" s="182" t="s">
        <v>429</v>
      </c>
      <c r="D327" s="182" t="s">
        <v>150</v>
      </c>
      <c r="E327" s="183" t="s">
        <v>430</v>
      </c>
      <c r="F327" s="184" t="s">
        <v>431</v>
      </c>
      <c r="G327" s="185" t="s">
        <v>101</v>
      </c>
      <c r="H327" s="186">
        <v>21.2</v>
      </c>
      <c r="I327" s="187"/>
      <c r="J327" s="188">
        <f>ROUND(I327*H327,2)</f>
        <v>0</v>
      </c>
      <c r="K327" s="184" t="s">
        <v>153</v>
      </c>
      <c r="L327" s="42"/>
      <c r="M327" s="189" t="s">
        <v>21</v>
      </c>
      <c r="N327" s="190" t="s">
        <v>44</v>
      </c>
      <c r="O327" s="67"/>
      <c r="P327" s="191">
        <f>O327*H327</f>
        <v>0</v>
      </c>
      <c r="Q327" s="191">
        <v>1.5E-3</v>
      </c>
      <c r="R327" s="191">
        <f>Q327*H327</f>
        <v>3.1800000000000002E-2</v>
      </c>
      <c r="S327" s="191">
        <v>0</v>
      </c>
      <c r="T327" s="192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3" t="s">
        <v>154</v>
      </c>
      <c r="AT327" s="193" t="s">
        <v>150</v>
      </c>
      <c r="AU327" s="193" t="s">
        <v>83</v>
      </c>
      <c r="AY327" s="20" t="s">
        <v>148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20" t="s">
        <v>81</v>
      </c>
      <c r="BK327" s="194">
        <f>ROUND(I327*H327,2)</f>
        <v>0</v>
      </c>
      <c r="BL327" s="20" t="s">
        <v>154</v>
      </c>
      <c r="BM327" s="193" t="s">
        <v>432</v>
      </c>
    </row>
    <row r="328" spans="1:65" s="2" customFormat="1" ht="11.25">
      <c r="A328" s="37"/>
      <c r="B328" s="38"/>
      <c r="C328" s="39"/>
      <c r="D328" s="195" t="s">
        <v>156</v>
      </c>
      <c r="E328" s="39"/>
      <c r="F328" s="196" t="s">
        <v>433</v>
      </c>
      <c r="G328" s="39"/>
      <c r="H328" s="39"/>
      <c r="I328" s="197"/>
      <c r="J328" s="39"/>
      <c r="K328" s="39"/>
      <c r="L328" s="42"/>
      <c r="M328" s="198"/>
      <c r="N328" s="199"/>
      <c r="O328" s="67"/>
      <c r="P328" s="67"/>
      <c r="Q328" s="67"/>
      <c r="R328" s="67"/>
      <c r="S328" s="67"/>
      <c r="T328" s="68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20" t="s">
        <v>156</v>
      </c>
      <c r="AU328" s="20" t="s">
        <v>83</v>
      </c>
    </row>
    <row r="329" spans="1:65" s="13" customFormat="1" ht="11.25">
      <c r="B329" s="200"/>
      <c r="C329" s="201"/>
      <c r="D329" s="202" t="s">
        <v>158</v>
      </c>
      <c r="E329" s="203" t="s">
        <v>21</v>
      </c>
      <c r="F329" s="204" t="s">
        <v>434</v>
      </c>
      <c r="G329" s="201"/>
      <c r="H329" s="205">
        <v>13</v>
      </c>
      <c r="I329" s="206"/>
      <c r="J329" s="201"/>
      <c r="K329" s="201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158</v>
      </c>
      <c r="AU329" s="211" t="s">
        <v>83</v>
      </c>
      <c r="AV329" s="13" t="s">
        <v>83</v>
      </c>
      <c r="AW329" s="13" t="s">
        <v>34</v>
      </c>
      <c r="AX329" s="13" t="s">
        <v>73</v>
      </c>
      <c r="AY329" s="211" t="s">
        <v>148</v>
      </c>
    </row>
    <row r="330" spans="1:65" s="13" customFormat="1" ht="11.25">
      <c r="B330" s="200"/>
      <c r="C330" s="201"/>
      <c r="D330" s="202" t="s">
        <v>158</v>
      </c>
      <c r="E330" s="203" t="s">
        <v>21</v>
      </c>
      <c r="F330" s="204" t="s">
        <v>435</v>
      </c>
      <c r="G330" s="201"/>
      <c r="H330" s="205">
        <v>8.1999999999999993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158</v>
      </c>
      <c r="AU330" s="211" t="s">
        <v>83</v>
      </c>
      <c r="AV330" s="13" t="s">
        <v>83</v>
      </c>
      <c r="AW330" s="13" t="s">
        <v>34</v>
      </c>
      <c r="AX330" s="13" t="s">
        <v>73</v>
      </c>
      <c r="AY330" s="211" t="s">
        <v>148</v>
      </c>
    </row>
    <row r="331" spans="1:65" s="14" customFormat="1" ht="11.25">
      <c r="B331" s="212"/>
      <c r="C331" s="213"/>
      <c r="D331" s="202" t="s">
        <v>158</v>
      </c>
      <c r="E331" s="214" t="s">
        <v>21</v>
      </c>
      <c r="F331" s="215" t="s">
        <v>160</v>
      </c>
      <c r="G331" s="213"/>
      <c r="H331" s="216">
        <v>21.2</v>
      </c>
      <c r="I331" s="217"/>
      <c r="J331" s="213"/>
      <c r="K331" s="213"/>
      <c r="L331" s="218"/>
      <c r="M331" s="219"/>
      <c r="N331" s="220"/>
      <c r="O331" s="220"/>
      <c r="P331" s="220"/>
      <c r="Q331" s="220"/>
      <c r="R331" s="220"/>
      <c r="S331" s="220"/>
      <c r="T331" s="221"/>
      <c r="AT331" s="222" t="s">
        <v>158</v>
      </c>
      <c r="AU331" s="222" t="s">
        <v>83</v>
      </c>
      <c r="AV331" s="14" t="s">
        <v>161</v>
      </c>
      <c r="AW331" s="14" t="s">
        <v>34</v>
      </c>
      <c r="AX331" s="14" t="s">
        <v>81</v>
      </c>
      <c r="AY331" s="222" t="s">
        <v>148</v>
      </c>
    </row>
    <row r="332" spans="1:65" s="2" customFormat="1" ht="24.2" customHeight="1">
      <c r="A332" s="37"/>
      <c r="B332" s="38"/>
      <c r="C332" s="182" t="s">
        <v>436</v>
      </c>
      <c r="D332" s="182" t="s">
        <v>150</v>
      </c>
      <c r="E332" s="183" t="s">
        <v>437</v>
      </c>
      <c r="F332" s="184" t="s">
        <v>438</v>
      </c>
      <c r="G332" s="185" t="s">
        <v>97</v>
      </c>
      <c r="H332" s="186">
        <v>20</v>
      </c>
      <c r="I332" s="187"/>
      <c r="J332" s="188">
        <f>ROUND(I332*H332,2)</f>
        <v>0</v>
      </c>
      <c r="K332" s="184" t="s">
        <v>153</v>
      </c>
      <c r="L332" s="42"/>
      <c r="M332" s="189" t="s">
        <v>21</v>
      </c>
      <c r="N332" s="190" t="s">
        <v>44</v>
      </c>
      <c r="O332" s="67"/>
      <c r="P332" s="191">
        <f>O332*H332</f>
        <v>0</v>
      </c>
      <c r="Q332" s="191">
        <v>2.6440000000000002E-2</v>
      </c>
      <c r="R332" s="191">
        <f>Q332*H332</f>
        <v>0.52880000000000005</v>
      </c>
      <c r="S332" s="191">
        <v>2.5999999999999999E-2</v>
      </c>
      <c r="T332" s="192">
        <f>S332*H332</f>
        <v>0.52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3" t="s">
        <v>154</v>
      </c>
      <c r="AT332" s="193" t="s">
        <v>150</v>
      </c>
      <c r="AU332" s="193" t="s">
        <v>83</v>
      </c>
      <c r="AY332" s="20" t="s">
        <v>148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20" t="s">
        <v>81</v>
      </c>
      <c r="BK332" s="194">
        <f>ROUND(I332*H332,2)</f>
        <v>0</v>
      </c>
      <c r="BL332" s="20" t="s">
        <v>154</v>
      </c>
      <c r="BM332" s="193" t="s">
        <v>439</v>
      </c>
    </row>
    <row r="333" spans="1:65" s="2" customFormat="1" ht="11.25">
      <c r="A333" s="37"/>
      <c r="B333" s="38"/>
      <c r="C333" s="39"/>
      <c r="D333" s="195" t="s">
        <v>156</v>
      </c>
      <c r="E333" s="39"/>
      <c r="F333" s="196" t="s">
        <v>440</v>
      </c>
      <c r="G333" s="39"/>
      <c r="H333" s="39"/>
      <c r="I333" s="197"/>
      <c r="J333" s="39"/>
      <c r="K333" s="39"/>
      <c r="L333" s="42"/>
      <c r="M333" s="198"/>
      <c r="N333" s="199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156</v>
      </c>
      <c r="AU333" s="20" t="s">
        <v>83</v>
      </c>
    </row>
    <row r="334" spans="1:65" s="13" customFormat="1" ht="11.25">
      <c r="B334" s="200"/>
      <c r="C334" s="201"/>
      <c r="D334" s="202" t="s">
        <v>158</v>
      </c>
      <c r="E334" s="203" t="s">
        <v>21</v>
      </c>
      <c r="F334" s="204" t="s">
        <v>441</v>
      </c>
      <c r="G334" s="201"/>
      <c r="H334" s="205">
        <v>20</v>
      </c>
      <c r="I334" s="206"/>
      <c r="J334" s="201"/>
      <c r="K334" s="201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158</v>
      </c>
      <c r="AU334" s="211" t="s">
        <v>83</v>
      </c>
      <c r="AV334" s="13" t="s">
        <v>83</v>
      </c>
      <c r="AW334" s="13" t="s">
        <v>34</v>
      </c>
      <c r="AX334" s="13" t="s">
        <v>73</v>
      </c>
      <c r="AY334" s="211" t="s">
        <v>148</v>
      </c>
    </row>
    <row r="335" spans="1:65" s="14" customFormat="1" ht="11.25">
      <c r="B335" s="212"/>
      <c r="C335" s="213"/>
      <c r="D335" s="202" t="s">
        <v>158</v>
      </c>
      <c r="E335" s="214" t="s">
        <v>21</v>
      </c>
      <c r="F335" s="215" t="s">
        <v>160</v>
      </c>
      <c r="G335" s="213"/>
      <c r="H335" s="216">
        <v>20</v>
      </c>
      <c r="I335" s="217"/>
      <c r="J335" s="213"/>
      <c r="K335" s="213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158</v>
      </c>
      <c r="AU335" s="222" t="s">
        <v>83</v>
      </c>
      <c r="AV335" s="14" t="s">
        <v>161</v>
      </c>
      <c r="AW335" s="14" t="s">
        <v>34</v>
      </c>
      <c r="AX335" s="14" t="s">
        <v>81</v>
      </c>
      <c r="AY335" s="222" t="s">
        <v>148</v>
      </c>
    </row>
    <row r="336" spans="1:65" s="2" customFormat="1" ht="21.75" customHeight="1">
      <c r="A336" s="37"/>
      <c r="B336" s="38"/>
      <c r="C336" s="182" t="s">
        <v>442</v>
      </c>
      <c r="D336" s="182" t="s">
        <v>150</v>
      </c>
      <c r="E336" s="183" t="s">
        <v>443</v>
      </c>
      <c r="F336" s="184" t="s">
        <v>444</v>
      </c>
      <c r="G336" s="185" t="s">
        <v>97</v>
      </c>
      <c r="H336" s="186">
        <v>40</v>
      </c>
      <c r="I336" s="187"/>
      <c r="J336" s="188">
        <f>ROUND(I336*H336,2)</f>
        <v>0</v>
      </c>
      <c r="K336" s="184" t="s">
        <v>153</v>
      </c>
      <c r="L336" s="42"/>
      <c r="M336" s="189" t="s">
        <v>21</v>
      </c>
      <c r="N336" s="190" t="s">
        <v>44</v>
      </c>
      <c r="O336" s="67"/>
      <c r="P336" s="191">
        <f>O336*H336</f>
        <v>0</v>
      </c>
      <c r="Q336" s="191">
        <v>5.5000000000000003E-4</v>
      </c>
      <c r="R336" s="191">
        <f>Q336*H336</f>
        <v>2.2000000000000002E-2</v>
      </c>
      <c r="S336" s="191">
        <v>5.9999999999999995E-4</v>
      </c>
      <c r="T336" s="192">
        <f>S336*H336</f>
        <v>2.3999999999999997E-2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3" t="s">
        <v>154</v>
      </c>
      <c r="AT336" s="193" t="s">
        <v>150</v>
      </c>
      <c r="AU336" s="193" t="s">
        <v>83</v>
      </c>
      <c r="AY336" s="20" t="s">
        <v>148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20" t="s">
        <v>81</v>
      </c>
      <c r="BK336" s="194">
        <f>ROUND(I336*H336,2)</f>
        <v>0</v>
      </c>
      <c r="BL336" s="20" t="s">
        <v>154</v>
      </c>
      <c r="BM336" s="193" t="s">
        <v>445</v>
      </c>
    </row>
    <row r="337" spans="1:65" s="2" customFormat="1" ht="11.25">
      <c r="A337" s="37"/>
      <c r="B337" s="38"/>
      <c r="C337" s="39"/>
      <c r="D337" s="195" t="s">
        <v>156</v>
      </c>
      <c r="E337" s="39"/>
      <c r="F337" s="196" t="s">
        <v>446</v>
      </c>
      <c r="G337" s="39"/>
      <c r="H337" s="39"/>
      <c r="I337" s="197"/>
      <c r="J337" s="39"/>
      <c r="K337" s="39"/>
      <c r="L337" s="42"/>
      <c r="M337" s="198"/>
      <c r="N337" s="199"/>
      <c r="O337" s="67"/>
      <c r="P337" s="67"/>
      <c r="Q337" s="67"/>
      <c r="R337" s="67"/>
      <c r="S337" s="67"/>
      <c r="T337" s="68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20" t="s">
        <v>156</v>
      </c>
      <c r="AU337" s="20" t="s">
        <v>83</v>
      </c>
    </row>
    <row r="338" spans="1:65" s="13" customFormat="1" ht="11.25">
      <c r="B338" s="200"/>
      <c r="C338" s="201"/>
      <c r="D338" s="202" t="s">
        <v>158</v>
      </c>
      <c r="E338" s="203" t="s">
        <v>21</v>
      </c>
      <c r="F338" s="204" t="s">
        <v>447</v>
      </c>
      <c r="G338" s="201"/>
      <c r="H338" s="205">
        <v>20</v>
      </c>
      <c r="I338" s="206"/>
      <c r="J338" s="201"/>
      <c r="K338" s="201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158</v>
      </c>
      <c r="AU338" s="211" t="s">
        <v>83</v>
      </c>
      <c r="AV338" s="13" t="s">
        <v>83</v>
      </c>
      <c r="AW338" s="13" t="s">
        <v>34</v>
      </c>
      <c r="AX338" s="13" t="s">
        <v>73</v>
      </c>
      <c r="AY338" s="211" t="s">
        <v>148</v>
      </c>
    </row>
    <row r="339" spans="1:65" s="13" customFormat="1" ht="11.25">
      <c r="B339" s="200"/>
      <c r="C339" s="201"/>
      <c r="D339" s="202" t="s">
        <v>158</v>
      </c>
      <c r="E339" s="203" t="s">
        <v>21</v>
      </c>
      <c r="F339" s="204" t="s">
        <v>448</v>
      </c>
      <c r="G339" s="201"/>
      <c r="H339" s="205">
        <v>20</v>
      </c>
      <c r="I339" s="206"/>
      <c r="J339" s="201"/>
      <c r="K339" s="201"/>
      <c r="L339" s="207"/>
      <c r="M339" s="208"/>
      <c r="N339" s="209"/>
      <c r="O339" s="209"/>
      <c r="P339" s="209"/>
      <c r="Q339" s="209"/>
      <c r="R339" s="209"/>
      <c r="S339" s="209"/>
      <c r="T339" s="210"/>
      <c r="AT339" s="211" t="s">
        <v>158</v>
      </c>
      <c r="AU339" s="211" t="s">
        <v>83</v>
      </c>
      <c r="AV339" s="13" t="s">
        <v>83</v>
      </c>
      <c r="AW339" s="13" t="s">
        <v>34</v>
      </c>
      <c r="AX339" s="13" t="s">
        <v>73</v>
      </c>
      <c r="AY339" s="211" t="s">
        <v>148</v>
      </c>
    </row>
    <row r="340" spans="1:65" s="14" customFormat="1" ht="11.25">
      <c r="B340" s="212"/>
      <c r="C340" s="213"/>
      <c r="D340" s="202" t="s">
        <v>158</v>
      </c>
      <c r="E340" s="214" t="s">
        <v>21</v>
      </c>
      <c r="F340" s="215" t="s">
        <v>160</v>
      </c>
      <c r="G340" s="213"/>
      <c r="H340" s="216">
        <v>40</v>
      </c>
      <c r="I340" s="217"/>
      <c r="J340" s="213"/>
      <c r="K340" s="213"/>
      <c r="L340" s="218"/>
      <c r="M340" s="219"/>
      <c r="N340" s="220"/>
      <c r="O340" s="220"/>
      <c r="P340" s="220"/>
      <c r="Q340" s="220"/>
      <c r="R340" s="220"/>
      <c r="S340" s="220"/>
      <c r="T340" s="221"/>
      <c r="AT340" s="222" t="s">
        <v>158</v>
      </c>
      <c r="AU340" s="222" t="s">
        <v>83</v>
      </c>
      <c r="AV340" s="14" t="s">
        <v>161</v>
      </c>
      <c r="AW340" s="14" t="s">
        <v>34</v>
      </c>
      <c r="AX340" s="14" t="s">
        <v>81</v>
      </c>
      <c r="AY340" s="222" t="s">
        <v>148</v>
      </c>
    </row>
    <row r="341" spans="1:65" s="2" customFormat="1" ht="21.75" customHeight="1">
      <c r="A341" s="37"/>
      <c r="B341" s="38"/>
      <c r="C341" s="182" t="s">
        <v>449</v>
      </c>
      <c r="D341" s="182" t="s">
        <v>150</v>
      </c>
      <c r="E341" s="183" t="s">
        <v>450</v>
      </c>
      <c r="F341" s="184" t="s">
        <v>451</v>
      </c>
      <c r="G341" s="185" t="s">
        <v>97</v>
      </c>
      <c r="H341" s="186">
        <v>1.04</v>
      </c>
      <c r="I341" s="187"/>
      <c r="J341" s="188">
        <f>ROUND(I341*H341,2)</f>
        <v>0</v>
      </c>
      <c r="K341" s="184" t="s">
        <v>153</v>
      </c>
      <c r="L341" s="42"/>
      <c r="M341" s="189" t="s">
        <v>21</v>
      </c>
      <c r="N341" s="190" t="s">
        <v>44</v>
      </c>
      <c r="O341" s="67"/>
      <c r="P341" s="191">
        <f>O341*H341</f>
        <v>0</v>
      </c>
      <c r="Q341" s="191">
        <v>2.0480000000000002E-2</v>
      </c>
      <c r="R341" s="191">
        <f>Q341*H341</f>
        <v>2.1299200000000001E-2</v>
      </c>
      <c r="S341" s="191">
        <v>0</v>
      </c>
      <c r="T341" s="192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3" t="s">
        <v>154</v>
      </c>
      <c r="AT341" s="193" t="s">
        <v>150</v>
      </c>
      <c r="AU341" s="193" t="s">
        <v>83</v>
      </c>
      <c r="AY341" s="20" t="s">
        <v>148</v>
      </c>
      <c r="BE341" s="194">
        <f>IF(N341="základní",J341,0)</f>
        <v>0</v>
      </c>
      <c r="BF341" s="194">
        <f>IF(N341="snížená",J341,0)</f>
        <v>0</v>
      </c>
      <c r="BG341" s="194">
        <f>IF(N341="zákl. přenesená",J341,0)</f>
        <v>0</v>
      </c>
      <c r="BH341" s="194">
        <f>IF(N341="sníž. přenesená",J341,0)</f>
        <v>0</v>
      </c>
      <c r="BI341" s="194">
        <f>IF(N341="nulová",J341,0)</f>
        <v>0</v>
      </c>
      <c r="BJ341" s="20" t="s">
        <v>81</v>
      </c>
      <c r="BK341" s="194">
        <f>ROUND(I341*H341,2)</f>
        <v>0</v>
      </c>
      <c r="BL341" s="20" t="s">
        <v>154</v>
      </c>
      <c r="BM341" s="193" t="s">
        <v>452</v>
      </c>
    </row>
    <row r="342" spans="1:65" s="2" customFormat="1" ht="11.25">
      <c r="A342" s="37"/>
      <c r="B342" s="38"/>
      <c r="C342" s="39"/>
      <c r="D342" s="195" t="s">
        <v>156</v>
      </c>
      <c r="E342" s="39"/>
      <c r="F342" s="196" t="s">
        <v>453</v>
      </c>
      <c r="G342" s="39"/>
      <c r="H342" s="39"/>
      <c r="I342" s="197"/>
      <c r="J342" s="39"/>
      <c r="K342" s="39"/>
      <c r="L342" s="42"/>
      <c r="M342" s="198"/>
      <c r="N342" s="199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156</v>
      </c>
      <c r="AU342" s="20" t="s">
        <v>83</v>
      </c>
    </row>
    <row r="343" spans="1:65" s="13" customFormat="1" ht="11.25">
      <c r="B343" s="200"/>
      <c r="C343" s="201"/>
      <c r="D343" s="202" t="s">
        <v>158</v>
      </c>
      <c r="E343" s="203" t="s">
        <v>21</v>
      </c>
      <c r="F343" s="204" t="s">
        <v>454</v>
      </c>
      <c r="G343" s="201"/>
      <c r="H343" s="205">
        <v>1.04</v>
      </c>
      <c r="I343" s="206"/>
      <c r="J343" s="201"/>
      <c r="K343" s="201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158</v>
      </c>
      <c r="AU343" s="211" t="s">
        <v>83</v>
      </c>
      <c r="AV343" s="13" t="s">
        <v>83</v>
      </c>
      <c r="AW343" s="13" t="s">
        <v>34</v>
      </c>
      <c r="AX343" s="13" t="s">
        <v>73</v>
      </c>
      <c r="AY343" s="211" t="s">
        <v>148</v>
      </c>
    </row>
    <row r="344" spans="1:65" s="14" customFormat="1" ht="11.25">
      <c r="B344" s="212"/>
      <c r="C344" s="213"/>
      <c r="D344" s="202" t="s">
        <v>158</v>
      </c>
      <c r="E344" s="214" t="s">
        <v>21</v>
      </c>
      <c r="F344" s="215" t="s">
        <v>160</v>
      </c>
      <c r="G344" s="213"/>
      <c r="H344" s="216">
        <v>1.04</v>
      </c>
      <c r="I344" s="217"/>
      <c r="J344" s="213"/>
      <c r="K344" s="213"/>
      <c r="L344" s="218"/>
      <c r="M344" s="219"/>
      <c r="N344" s="220"/>
      <c r="O344" s="220"/>
      <c r="P344" s="220"/>
      <c r="Q344" s="220"/>
      <c r="R344" s="220"/>
      <c r="S344" s="220"/>
      <c r="T344" s="221"/>
      <c r="AT344" s="222" t="s">
        <v>158</v>
      </c>
      <c r="AU344" s="222" t="s">
        <v>83</v>
      </c>
      <c r="AV344" s="14" t="s">
        <v>161</v>
      </c>
      <c r="AW344" s="14" t="s">
        <v>34</v>
      </c>
      <c r="AX344" s="14" t="s">
        <v>81</v>
      </c>
      <c r="AY344" s="222" t="s">
        <v>148</v>
      </c>
    </row>
    <row r="345" spans="1:65" s="2" customFormat="1" ht="24.2" customHeight="1">
      <c r="A345" s="37"/>
      <c r="B345" s="38"/>
      <c r="C345" s="182" t="s">
        <v>455</v>
      </c>
      <c r="D345" s="182" t="s">
        <v>150</v>
      </c>
      <c r="E345" s="183" t="s">
        <v>456</v>
      </c>
      <c r="F345" s="184" t="s">
        <v>457</v>
      </c>
      <c r="G345" s="185" t="s">
        <v>97</v>
      </c>
      <c r="H345" s="186">
        <v>1.04</v>
      </c>
      <c r="I345" s="187"/>
      <c r="J345" s="188">
        <f>ROUND(I345*H345,2)</f>
        <v>0</v>
      </c>
      <c r="K345" s="184" t="s">
        <v>153</v>
      </c>
      <c r="L345" s="42"/>
      <c r="M345" s="189" t="s">
        <v>21</v>
      </c>
      <c r="N345" s="190" t="s">
        <v>44</v>
      </c>
      <c r="O345" s="67"/>
      <c r="P345" s="191">
        <f>O345*H345</f>
        <v>0</v>
      </c>
      <c r="Q345" s="191">
        <v>8.3000000000000001E-3</v>
      </c>
      <c r="R345" s="191">
        <f>Q345*H345</f>
        <v>8.6320000000000008E-3</v>
      </c>
      <c r="S345" s="191">
        <v>0</v>
      </c>
      <c r="T345" s="192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3" t="s">
        <v>154</v>
      </c>
      <c r="AT345" s="193" t="s">
        <v>150</v>
      </c>
      <c r="AU345" s="193" t="s">
        <v>83</v>
      </c>
      <c r="AY345" s="20" t="s">
        <v>148</v>
      </c>
      <c r="BE345" s="194">
        <f>IF(N345="základní",J345,0)</f>
        <v>0</v>
      </c>
      <c r="BF345" s="194">
        <f>IF(N345="snížená",J345,0)</f>
        <v>0</v>
      </c>
      <c r="BG345" s="194">
        <f>IF(N345="zákl. přenesená",J345,0)</f>
        <v>0</v>
      </c>
      <c r="BH345" s="194">
        <f>IF(N345="sníž. přenesená",J345,0)</f>
        <v>0</v>
      </c>
      <c r="BI345" s="194">
        <f>IF(N345="nulová",J345,0)</f>
        <v>0</v>
      </c>
      <c r="BJ345" s="20" t="s">
        <v>81</v>
      </c>
      <c r="BK345" s="194">
        <f>ROUND(I345*H345,2)</f>
        <v>0</v>
      </c>
      <c r="BL345" s="20" t="s">
        <v>154</v>
      </c>
      <c r="BM345" s="193" t="s">
        <v>458</v>
      </c>
    </row>
    <row r="346" spans="1:65" s="2" customFormat="1" ht="11.25">
      <c r="A346" s="37"/>
      <c r="B346" s="38"/>
      <c r="C346" s="39"/>
      <c r="D346" s="195" t="s">
        <v>156</v>
      </c>
      <c r="E346" s="39"/>
      <c r="F346" s="196" t="s">
        <v>459</v>
      </c>
      <c r="G346" s="39"/>
      <c r="H346" s="39"/>
      <c r="I346" s="197"/>
      <c r="J346" s="39"/>
      <c r="K346" s="39"/>
      <c r="L346" s="42"/>
      <c r="M346" s="198"/>
      <c r="N346" s="199"/>
      <c r="O346" s="67"/>
      <c r="P346" s="67"/>
      <c r="Q346" s="67"/>
      <c r="R346" s="67"/>
      <c r="S346" s="67"/>
      <c r="T346" s="68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20" t="s">
        <v>156</v>
      </c>
      <c r="AU346" s="20" t="s">
        <v>83</v>
      </c>
    </row>
    <row r="347" spans="1:65" s="13" customFormat="1" ht="11.25">
      <c r="B347" s="200"/>
      <c r="C347" s="201"/>
      <c r="D347" s="202" t="s">
        <v>158</v>
      </c>
      <c r="E347" s="203" t="s">
        <v>21</v>
      </c>
      <c r="F347" s="204" t="s">
        <v>454</v>
      </c>
      <c r="G347" s="201"/>
      <c r="H347" s="205">
        <v>1.04</v>
      </c>
      <c r="I347" s="206"/>
      <c r="J347" s="201"/>
      <c r="K347" s="201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158</v>
      </c>
      <c r="AU347" s="211" t="s">
        <v>83</v>
      </c>
      <c r="AV347" s="13" t="s">
        <v>83</v>
      </c>
      <c r="AW347" s="13" t="s">
        <v>34</v>
      </c>
      <c r="AX347" s="13" t="s">
        <v>73</v>
      </c>
      <c r="AY347" s="211" t="s">
        <v>148</v>
      </c>
    </row>
    <row r="348" spans="1:65" s="14" customFormat="1" ht="11.25">
      <c r="B348" s="212"/>
      <c r="C348" s="213"/>
      <c r="D348" s="202" t="s">
        <v>158</v>
      </c>
      <c r="E348" s="214" t="s">
        <v>21</v>
      </c>
      <c r="F348" s="215" t="s">
        <v>160</v>
      </c>
      <c r="G348" s="213"/>
      <c r="H348" s="216">
        <v>1.04</v>
      </c>
      <c r="I348" s="217"/>
      <c r="J348" s="213"/>
      <c r="K348" s="213"/>
      <c r="L348" s="218"/>
      <c r="M348" s="219"/>
      <c r="N348" s="220"/>
      <c r="O348" s="220"/>
      <c r="P348" s="220"/>
      <c r="Q348" s="220"/>
      <c r="R348" s="220"/>
      <c r="S348" s="220"/>
      <c r="T348" s="221"/>
      <c r="AT348" s="222" t="s">
        <v>158</v>
      </c>
      <c r="AU348" s="222" t="s">
        <v>83</v>
      </c>
      <c r="AV348" s="14" t="s">
        <v>161</v>
      </c>
      <c r="AW348" s="14" t="s">
        <v>34</v>
      </c>
      <c r="AX348" s="14" t="s">
        <v>81</v>
      </c>
      <c r="AY348" s="222" t="s">
        <v>148</v>
      </c>
    </row>
    <row r="349" spans="1:65" s="2" customFormat="1" ht="21.75" customHeight="1">
      <c r="A349" s="37"/>
      <c r="B349" s="38"/>
      <c r="C349" s="182" t="s">
        <v>460</v>
      </c>
      <c r="D349" s="182" t="s">
        <v>150</v>
      </c>
      <c r="E349" s="183" t="s">
        <v>461</v>
      </c>
      <c r="F349" s="184" t="s">
        <v>462</v>
      </c>
      <c r="G349" s="185" t="s">
        <v>97</v>
      </c>
      <c r="H349" s="186">
        <v>7.9660000000000002</v>
      </c>
      <c r="I349" s="187"/>
      <c r="J349" s="188">
        <f>ROUND(I349*H349,2)</f>
        <v>0</v>
      </c>
      <c r="K349" s="184" t="s">
        <v>153</v>
      </c>
      <c r="L349" s="42"/>
      <c r="M349" s="189" t="s">
        <v>21</v>
      </c>
      <c r="N349" s="190" t="s">
        <v>44</v>
      </c>
      <c r="O349" s="67"/>
      <c r="P349" s="191">
        <f>O349*H349</f>
        <v>0</v>
      </c>
      <c r="Q349" s="191">
        <v>4.3800000000000002E-3</v>
      </c>
      <c r="R349" s="191">
        <f>Q349*H349</f>
        <v>3.4891080000000005E-2</v>
      </c>
      <c r="S349" s="191">
        <v>0</v>
      </c>
      <c r="T349" s="192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3" t="s">
        <v>154</v>
      </c>
      <c r="AT349" s="193" t="s">
        <v>150</v>
      </c>
      <c r="AU349" s="193" t="s">
        <v>83</v>
      </c>
      <c r="AY349" s="20" t="s">
        <v>148</v>
      </c>
      <c r="BE349" s="194">
        <f>IF(N349="základní",J349,0)</f>
        <v>0</v>
      </c>
      <c r="BF349" s="194">
        <f>IF(N349="snížená",J349,0)</f>
        <v>0</v>
      </c>
      <c r="BG349" s="194">
        <f>IF(N349="zákl. přenesená",J349,0)</f>
        <v>0</v>
      </c>
      <c r="BH349" s="194">
        <f>IF(N349="sníž. přenesená",J349,0)</f>
        <v>0</v>
      </c>
      <c r="BI349" s="194">
        <f>IF(N349="nulová",J349,0)</f>
        <v>0</v>
      </c>
      <c r="BJ349" s="20" t="s">
        <v>81</v>
      </c>
      <c r="BK349" s="194">
        <f>ROUND(I349*H349,2)</f>
        <v>0</v>
      </c>
      <c r="BL349" s="20" t="s">
        <v>154</v>
      </c>
      <c r="BM349" s="193" t="s">
        <v>463</v>
      </c>
    </row>
    <row r="350" spans="1:65" s="2" customFormat="1" ht="11.25">
      <c r="A350" s="37"/>
      <c r="B350" s="38"/>
      <c r="C350" s="39"/>
      <c r="D350" s="195" t="s">
        <v>156</v>
      </c>
      <c r="E350" s="39"/>
      <c r="F350" s="196" t="s">
        <v>464</v>
      </c>
      <c r="G350" s="39"/>
      <c r="H350" s="39"/>
      <c r="I350" s="197"/>
      <c r="J350" s="39"/>
      <c r="K350" s="39"/>
      <c r="L350" s="42"/>
      <c r="M350" s="198"/>
      <c r="N350" s="199"/>
      <c r="O350" s="67"/>
      <c r="P350" s="67"/>
      <c r="Q350" s="67"/>
      <c r="R350" s="67"/>
      <c r="S350" s="67"/>
      <c r="T350" s="68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20" t="s">
        <v>156</v>
      </c>
      <c r="AU350" s="20" t="s">
        <v>83</v>
      </c>
    </row>
    <row r="351" spans="1:65" s="15" customFormat="1" ht="11.25">
      <c r="B351" s="223"/>
      <c r="C351" s="224"/>
      <c r="D351" s="202" t="s">
        <v>158</v>
      </c>
      <c r="E351" s="225" t="s">
        <v>21</v>
      </c>
      <c r="F351" s="226" t="s">
        <v>465</v>
      </c>
      <c r="G351" s="224"/>
      <c r="H351" s="225" t="s">
        <v>21</v>
      </c>
      <c r="I351" s="227"/>
      <c r="J351" s="224"/>
      <c r="K351" s="224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158</v>
      </c>
      <c r="AU351" s="232" t="s">
        <v>83</v>
      </c>
      <c r="AV351" s="15" t="s">
        <v>81</v>
      </c>
      <c r="AW351" s="15" t="s">
        <v>34</v>
      </c>
      <c r="AX351" s="15" t="s">
        <v>73</v>
      </c>
      <c r="AY351" s="232" t="s">
        <v>148</v>
      </c>
    </row>
    <row r="352" spans="1:65" s="13" customFormat="1" ht="11.25">
      <c r="B352" s="200"/>
      <c r="C352" s="201"/>
      <c r="D352" s="202" t="s">
        <v>158</v>
      </c>
      <c r="E352" s="203" t="s">
        <v>21</v>
      </c>
      <c r="F352" s="204" t="s">
        <v>466</v>
      </c>
      <c r="G352" s="201"/>
      <c r="H352" s="205">
        <v>6.3730000000000002</v>
      </c>
      <c r="I352" s="206"/>
      <c r="J352" s="201"/>
      <c r="K352" s="201"/>
      <c r="L352" s="207"/>
      <c r="M352" s="208"/>
      <c r="N352" s="209"/>
      <c r="O352" s="209"/>
      <c r="P352" s="209"/>
      <c r="Q352" s="209"/>
      <c r="R352" s="209"/>
      <c r="S352" s="209"/>
      <c r="T352" s="210"/>
      <c r="AT352" s="211" t="s">
        <v>158</v>
      </c>
      <c r="AU352" s="211" t="s">
        <v>83</v>
      </c>
      <c r="AV352" s="13" t="s">
        <v>83</v>
      </c>
      <c r="AW352" s="13" t="s">
        <v>34</v>
      </c>
      <c r="AX352" s="13" t="s">
        <v>73</v>
      </c>
      <c r="AY352" s="211" t="s">
        <v>148</v>
      </c>
    </row>
    <row r="353" spans="1:65" s="14" customFormat="1" ht="11.25">
      <c r="B353" s="212"/>
      <c r="C353" s="213"/>
      <c r="D353" s="202" t="s">
        <v>158</v>
      </c>
      <c r="E353" s="214" t="s">
        <v>21</v>
      </c>
      <c r="F353" s="215" t="s">
        <v>160</v>
      </c>
      <c r="G353" s="213"/>
      <c r="H353" s="216">
        <v>6.3730000000000002</v>
      </c>
      <c r="I353" s="217"/>
      <c r="J353" s="213"/>
      <c r="K353" s="213"/>
      <c r="L353" s="218"/>
      <c r="M353" s="219"/>
      <c r="N353" s="220"/>
      <c r="O353" s="220"/>
      <c r="P353" s="220"/>
      <c r="Q353" s="220"/>
      <c r="R353" s="220"/>
      <c r="S353" s="220"/>
      <c r="T353" s="221"/>
      <c r="AT353" s="222" t="s">
        <v>158</v>
      </c>
      <c r="AU353" s="222" t="s">
        <v>83</v>
      </c>
      <c r="AV353" s="14" t="s">
        <v>161</v>
      </c>
      <c r="AW353" s="14" t="s">
        <v>34</v>
      </c>
      <c r="AX353" s="14" t="s">
        <v>73</v>
      </c>
      <c r="AY353" s="222" t="s">
        <v>148</v>
      </c>
    </row>
    <row r="354" spans="1:65" s="13" customFormat="1" ht="11.25">
      <c r="B354" s="200"/>
      <c r="C354" s="201"/>
      <c r="D354" s="202" t="s">
        <v>158</v>
      </c>
      <c r="E354" s="203" t="s">
        <v>21</v>
      </c>
      <c r="F354" s="204" t="s">
        <v>467</v>
      </c>
      <c r="G354" s="201"/>
      <c r="H354" s="205">
        <v>1.593</v>
      </c>
      <c r="I354" s="206"/>
      <c r="J354" s="201"/>
      <c r="K354" s="201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158</v>
      </c>
      <c r="AU354" s="211" t="s">
        <v>83</v>
      </c>
      <c r="AV354" s="13" t="s">
        <v>83</v>
      </c>
      <c r="AW354" s="13" t="s">
        <v>34</v>
      </c>
      <c r="AX354" s="13" t="s">
        <v>73</v>
      </c>
      <c r="AY354" s="211" t="s">
        <v>148</v>
      </c>
    </row>
    <row r="355" spans="1:65" s="16" customFormat="1" ht="11.25">
      <c r="B355" s="233"/>
      <c r="C355" s="234"/>
      <c r="D355" s="202" t="s">
        <v>158</v>
      </c>
      <c r="E355" s="235" t="s">
        <v>21</v>
      </c>
      <c r="F355" s="236" t="s">
        <v>179</v>
      </c>
      <c r="G355" s="234"/>
      <c r="H355" s="237">
        <v>7.9660000000000002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158</v>
      </c>
      <c r="AU355" s="243" t="s">
        <v>83</v>
      </c>
      <c r="AV355" s="16" t="s">
        <v>154</v>
      </c>
      <c r="AW355" s="16" t="s">
        <v>34</v>
      </c>
      <c r="AX355" s="16" t="s">
        <v>81</v>
      </c>
      <c r="AY355" s="243" t="s">
        <v>148</v>
      </c>
    </row>
    <row r="356" spans="1:65" s="2" customFormat="1" ht="16.5" customHeight="1">
      <c r="A356" s="37"/>
      <c r="B356" s="38"/>
      <c r="C356" s="182" t="s">
        <v>468</v>
      </c>
      <c r="D356" s="182" t="s">
        <v>150</v>
      </c>
      <c r="E356" s="183" t="s">
        <v>469</v>
      </c>
      <c r="F356" s="184" t="s">
        <v>470</v>
      </c>
      <c r="G356" s="185" t="s">
        <v>97</v>
      </c>
      <c r="H356" s="186">
        <v>13.032</v>
      </c>
      <c r="I356" s="187"/>
      <c r="J356" s="188">
        <f>ROUND(I356*H356,2)</f>
        <v>0</v>
      </c>
      <c r="K356" s="184" t="s">
        <v>153</v>
      </c>
      <c r="L356" s="42"/>
      <c r="M356" s="189" t="s">
        <v>21</v>
      </c>
      <c r="N356" s="190" t="s">
        <v>44</v>
      </c>
      <c r="O356" s="67"/>
      <c r="P356" s="191">
        <f>O356*H356</f>
        <v>0</v>
      </c>
      <c r="Q356" s="191">
        <v>1.3999999999999999E-4</v>
      </c>
      <c r="R356" s="191">
        <f>Q356*H356</f>
        <v>1.8244799999999999E-3</v>
      </c>
      <c r="S356" s="191">
        <v>0</v>
      </c>
      <c r="T356" s="192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3" t="s">
        <v>154</v>
      </c>
      <c r="AT356" s="193" t="s">
        <v>150</v>
      </c>
      <c r="AU356" s="193" t="s">
        <v>83</v>
      </c>
      <c r="AY356" s="20" t="s">
        <v>148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20" t="s">
        <v>81</v>
      </c>
      <c r="BK356" s="194">
        <f>ROUND(I356*H356,2)</f>
        <v>0</v>
      </c>
      <c r="BL356" s="20" t="s">
        <v>154</v>
      </c>
      <c r="BM356" s="193" t="s">
        <v>471</v>
      </c>
    </row>
    <row r="357" spans="1:65" s="2" customFormat="1" ht="11.25">
      <c r="A357" s="37"/>
      <c r="B357" s="38"/>
      <c r="C357" s="39"/>
      <c r="D357" s="195" t="s">
        <v>156</v>
      </c>
      <c r="E357" s="39"/>
      <c r="F357" s="196" t="s">
        <v>472</v>
      </c>
      <c r="G357" s="39"/>
      <c r="H357" s="39"/>
      <c r="I357" s="197"/>
      <c r="J357" s="39"/>
      <c r="K357" s="39"/>
      <c r="L357" s="42"/>
      <c r="M357" s="198"/>
      <c r="N357" s="199"/>
      <c r="O357" s="67"/>
      <c r="P357" s="67"/>
      <c r="Q357" s="67"/>
      <c r="R357" s="67"/>
      <c r="S357" s="67"/>
      <c r="T357" s="68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20" t="s">
        <v>156</v>
      </c>
      <c r="AU357" s="20" t="s">
        <v>83</v>
      </c>
    </row>
    <row r="358" spans="1:65" s="13" customFormat="1" ht="11.25">
      <c r="B358" s="200"/>
      <c r="C358" s="201"/>
      <c r="D358" s="202" t="s">
        <v>158</v>
      </c>
      <c r="E358" s="203" t="s">
        <v>21</v>
      </c>
      <c r="F358" s="204" t="s">
        <v>473</v>
      </c>
      <c r="G358" s="201"/>
      <c r="H358" s="205">
        <v>11.731999999999999</v>
      </c>
      <c r="I358" s="206"/>
      <c r="J358" s="201"/>
      <c r="K358" s="201"/>
      <c r="L358" s="207"/>
      <c r="M358" s="208"/>
      <c r="N358" s="209"/>
      <c r="O358" s="209"/>
      <c r="P358" s="209"/>
      <c r="Q358" s="209"/>
      <c r="R358" s="209"/>
      <c r="S358" s="209"/>
      <c r="T358" s="210"/>
      <c r="AT358" s="211" t="s">
        <v>158</v>
      </c>
      <c r="AU358" s="211" t="s">
        <v>83</v>
      </c>
      <c r="AV358" s="13" t="s">
        <v>83</v>
      </c>
      <c r="AW358" s="13" t="s">
        <v>34</v>
      </c>
      <c r="AX358" s="13" t="s">
        <v>73</v>
      </c>
      <c r="AY358" s="211" t="s">
        <v>148</v>
      </c>
    </row>
    <row r="359" spans="1:65" s="13" customFormat="1" ht="11.25">
      <c r="B359" s="200"/>
      <c r="C359" s="201"/>
      <c r="D359" s="202" t="s">
        <v>158</v>
      </c>
      <c r="E359" s="203" t="s">
        <v>21</v>
      </c>
      <c r="F359" s="204" t="s">
        <v>474</v>
      </c>
      <c r="G359" s="201"/>
      <c r="H359" s="205">
        <v>1.3</v>
      </c>
      <c r="I359" s="206"/>
      <c r="J359" s="201"/>
      <c r="K359" s="201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158</v>
      </c>
      <c r="AU359" s="211" t="s">
        <v>83</v>
      </c>
      <c r="AV359" s="13" t="s">
        <v>83</v>
      </c>
      <c r="AW359" s="13" t="s">
        <v>34</v>
      </c>
      <c r="AX359" s="13" t="s">
        <v>73</v>
      </c>
      <c r="AY359" s="211" t="s">
        <v>148</v>
      </c>
    </row>
    <row r="360" spans="1:65" s="14" customFormat="1" ht="11.25">
      <c r="B360" s="212"/>
      <c r="C360" s="213"/>
      <c r="D360" s="202" t="s">
        <v>158</v>
      </c>
      <c r="E360" s="214" t="s">
        <v>21</v>
      </c>
      <c r="F360" s="215" t="s">
        <v>160</v>
      </c>
      <c r="G360" s="213"/>
      <c r="H360" s="216">
        <v>13.032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158</v>
      </c>
      <c r="AU360" s="222" t="s">
        <v>83</v>
      </c>
      <c r="AV360" s="14" t="s">
        <v>161</v>
      </c>
      <c r="AW360" s="14" t="s">
        <v>34</v>
      </c>
      <c r="AX360" s="14" t="s">
        <v>81</v>
      </c>
      <c r="AY360" s="222" t="s">
        <v>148</v>
      </c>
    </row>
    <row r="361" spans="1:65" s="2" customFormat="1" ht="24.2" customHeight="1">
      <c r="A361" s="37"/>
      <c r="B361" s="38"/>
      <c r="C361" s="182" t="s">
        <v>475</v>
      </c>
      <c r="D361" s="182" t="s">
        <v>150</v>
      </c>
      <c r="E361" s="183" t="s">
        <v>476</v>
      </c>
      <c r="F361" s="184" t="s">
        <v>477</v>
      </c>
      <c r="G361" s="185" t="s">
        <v>97</v>
      </c>
      <c r="H361" s="186">
        <v>11.731999999999999</v>
      </c>
      <c r="I361" s="187"/>
      <c r="J361" s="188">
        <f>ROUND(I361*H361,2)</f>
        <v>0</v>
      </c>
      <c r="K361" s="184" t="s">
        <v>153</v>
      </c>
      <c r="L361" s="42"/>
      <c r="M361" s="189" t="s">
        <v>21</v>
      </c>
      <c r="N361" s="190" t="s">
        <v>44</v>
      </c>
      <c r="O361" s="67"/>
      <c r="P361" s="191">
        <f>O361*H361</f>
        <v>0</v>
      </c>
      <c r="Q361" s="191">
        <v>8.5100000000000002E-3</v>
      </c>
      <c r="R361" s="191">
        <f>Q361*H361</f>
        <v>9.9839319999999995E-2</v>
      </c>
      <c r="S361" s="191">
        <v>0</v>
      </c>
      <c r="T361" s="192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3" t="s">
        <v>154</v>
      </c>
      <c r="AT361" s="193" t="s">
        <v>150</v>
      </c>
      <c r="AU361" s="193" t="s">
        <v>83</v>
      </c>
      <c r="AY361" s="20" t="s">
        <v>148</v>
      </c>
      <c r="BE361" s="194">
        <f>IF(N361="základní",J361,0)</f>
        <v>0</v>
      </c>
      <c r="BF361" s="194">
        <f>IF(N361="snížená",J361,0)</f>
        <v>0</v>
      </c>
      <c r="BG361" s="194">
        <f>IF(N361="zákl. přenesená",J361,0)</f>
        <v>0</v>
      </c>
      <c r="BH361" s="194">
        <f>IF(N361="sníž. přenesená",J361,0)</f>
        <v>0</v>
      </c>
      <c r="BI361" s="194">
        <f>IF(N361="nulová",J361,0)</f>
        <v>0</v>
      </c>
      <c r="BJ361" s="20" t="s">
        <v>81</v>
      </c>
      <c r="BK361" s="194">
        <f>ROUND(I361*H361,2)</f>
        <v>0</v>
      </c>
      <c r="BL361" s="20" t="s">
        <v>154</v>
      </c>
      <c r="BM361" s="193" t="s">
        <v>478</v>
      </c>
    </row>
    <row r="362" spans="1:65" s="2" customFormat="1" ht="11.25">
      <c r="A362" s="37"/>
      <c r="B362" s="38"/>
      <c r="C362" s="39"/>
      <c r="D362" s="195" t="s">
        <v>156</v>
      </c>
      <c r="E362" s="39"/>
      <c r="F362" s="196" t="s">
        <v>479</v>
      </c>
      <c r="G362" s="39"/>
      <c r="H362" s="39"/>
      <c r="I362" s="197"/>
      <c r="J362" s="39"/>
      <c r="K362" s="39"/>
      <c r="L362" s="42"/>
      <c r="M362" s="198"/>
      <c r="N362" s="199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156</v>
      </c>
      <c r="AU362" s="20" t="s">
        <v>83</v>
      </c>
    </row>
    <row r="363" spans="1:65" s="15" customFormat="1" ht="11.25">
      <c r="B363" s="223"/>
      <c r="C363" s="224"/>
      <c r="D363" s="202" t="s">
        <v>158</v>
      </c>
      <c r="E363" s="225" t="s">
        <v>21</v>
      </c>
      <c r="F363" s="226" t="s">
        <v>480</v>
      </c>
      <c r="G363" s="224"/>
      <c r="H363" s="225" t="s">
        <v>21</v>
      </c>
      <c r="I363" s="227"/>
      <c r="J363" s="224"/>
      <c r="K363" s="224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158</v>
      </c>
      <c r="AU363" s="232" t="s">
        <v>83</v>
      </c>
      <c r="AV363" s="15" t="s">
        <v>81</v>
      </c>
      <c r="AW363" s="15" t="s">
        <v>34</v>
      </c>
      <c r="AX363" s="15" t="s">
        <v>73</v>
      </c>
      <c r="AY363" s="232" t="s">
        <v>148</v>
      </c>
    </row>
    <row r="364" spans="1:65" s="15" customFormat="1" ht="11.25">
      <c r="B364" s="223"/>
      <c r="C364" s="224"/>
      <c r="D364" s="202" t="s">
        <v>158</v>
      </c>
      <c r="E364" s="225" t="s">
        <v>21</v>
      </c>
      <c r="F364" s="226" t="s">
        <v>481</v>
      </c>
      <c r="G364" s="224"/>
      <c r="H364" s="225" t="s">
        <v>21</v>
      </c>
      <c r="I364" s="227"/>
      <c r="J364" s="224"/>
      <c r="K364" s="224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158</v>
      </c>
      <c r="AU364" s="232" t="s">
        <v>83</v>
      </c>
      <c r="AV364" s="15" t="s">
        <v>81</v>
      </c>
      <c r="AW364" s="15" t="s">
        <v>34</v>
      </c>
      <c r="AX364" s="15" t="s">
        <v>73</v>
      </c>
      <c r="AY364" s="232" t="s">
        <v>148</v>
      </c>
    </row>
    <row r="365" spans="1:65" s="13" customFormat="1" ht="11.25">
      <c r="B365" s="200"/>
      <c r="C365" s="201"/>
      <c r="D365" s="202" t="s">
        <v>158</v>
      </c>
      <c r="E365" s="203" t="s">
        <v>21</v>
      </c>
      <c r="F365" s="204" t="s">
        <v>482</v>
      </c>
      <c r="G365" s="201"/>
      <c r="H365" s="205">
        <v>11.731999999999999</v>
      </c>
      <c r="I365" s="206"/>
      <c r="J365" s="201"/>
      <c r="K365" s="201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158</v>
      </c>
      <c r="AU365" s="211" t="s">
        <v>83</v>
      </c>
      <c r="AV365" s="13" t="s">
        <v>83</v>
      </c>
      <c r="AW365" s="13" t="s">
        <v>34</v>
      </c>
      <c r="AX365" s="13" t="s">
        <v>73</v>
      </c>
      <c r="AY365" s="211" t="s">
        <v>148</v>
      </c>
    </row>
    <row r="366" spans="1:65" s="14" customFormat="1" ht="11.25">
      <c r="B366" s="212"/>
      <c r="C366" s="213"/>
      <c r="D366" s="202" t="s">
        <v>158</v>
      </c>
      <c r="E366" s="214" t="s">
        <v>21</v>
      </c>
      <c r="F366" s="215" t="s">
        <v>160</v>
      </c>
      <c r="G366" s="213"/>
      <c r="H366" s="216">
        <v>11.731999999999999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158</v>
      </c>
      <c r="AU366" s="222" t="s">
        <v>83</v>
      </c>
      <c r="AV366" s="14" t="s">
        <v>161</v>
      </c>
      <c r="AW366" s="14" t="s">
        <v>34</v>
      </c>
      <c r="AX366" s="14" t="s">
        <v>81</v>
      </c>
      <c r="AY366" s="222" t="s">
        <v>148</v>
      </c>
    </row>
    <row r="367" spans="1:65" s="2" customFormat="1" ht="16.5" customHeight="1">
      <c r="A367" s="37"/>
      <c r="B367" s="38"/>
      <c r="C367" s="245" t="s">
        <v>483</v>
      </c>
      <c r="D367" s="245" t="s">
        <v>256</v>
      </c>
      <c r="E367" s="246" t="s">
        <v>484</v>
      </c>
      <c r="F367" s="247" t="s">
        <v>485</v>
      </c>
      <c r="G367" s="248" t="s">
        <v>97</v>
      </c>
      <c r="H367" s="249">
        <v>12.319000000000001</v>
      </c>
      <c r="I367" s="250"/>
      <c r="J367" s="251">
        <f>ROUND(I367*H367,2)</f>
        <v>0</v>
      </c>
      <c r="K367" s="247" t="s">
        <v>153</v>
      </c>
      <c r="L367" s="252"/>
      <c r="M367" s="253" t="s">
        <v>21</v>
      </c>
      <c r="N367" s="254" t="s">
        <v>44</v>
      </c>
      <c r="O367" s="67"/>
      <c r="P367" s="191">
        <f>O367*H367</f>
        <v>0</v>
      </c>
      <c r="Q367" s="191">
        <v>1.1199999999999999E-3</v>
      </c>
      <c r="R367" s="191">
        <f>Q367*H367</f>
        <v>1.379728E-2</v>
      </c>
      <c r="S367" s="191">
        <v>0</v>
      </c>
      <c r="T367" s="192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3" t="s">
        <v>203</v>
      </c>
      <c r="AT367" s="193" t="s">
        <v>256</v>
      </c>
      <c r="AU367" s="193" t="s">
        <v>83</v>
      </c>
      <c r="AY367" s="20" t="s">
        <v>148</v>
      </c>
      <c r="BE367" s="194">
        <f>IF(N367="základní",J367,0)</f>
        <v>0</v>
      </c>
      <c r="BF367" s="194">
        <f>IF(N367="snížená",J367,0)</f>
        <v>0</v>
      </c>
      <c r="BG367" s="194">
        <f>IF(N367="zákl. přenesená",J367,0)</f>
        <v>0</v>
      </c>
      <c r="BH367" s="194">
        <f>IF(N367="sníž. přenesená",J367,0)</f>
        <v>0</v>
      </c>
      <c r="BI367" s="194">
        <f>IF(N367="nulová",J367,0)</f>
        <v>0</v>
      </c>
      <c r="BJ367" s="20" t="s">
        <v>81</v>
      </c>
      <c r="BK367" s="194">
        <f>ROUND(I367*H367,2)</f>
        <v>0</v>
      </c>
      <c r="BL367" s="20" t="s">
        <v>154</v>
      </c>
      <c r="BM367" s="193" t="s">
        <v>486</v>
      </c>
    </row>
    <row r="368" spans="1:65" s="13" customFormat="1" ht="11.25">
      <c r="B368" s="200"/>
      <c r="C368" s="201"/>
      <c r="D368" s="202" t="s">
        <v>158</v>
      </c>
      <c r="E368" s="201"/>
      <c r="F368" s="204" t="s">
        <v>487</v>
      </c>
      <c r="G368" s="201"/>
      <c r="H368" s="205">
        <v>12.319000000000001</v>
      </c>
      <c r="I368" s="206"/>
      <c r="J368" s="201"/>
      <c r="K368" s="201"/>
      <c r="L368" s="207"/>
      <c r="M368" s="208"/>
      <c r="N368" s="209"/>
      <c r="O368" s="209"/>
      <c r="P368" s="209"/>
      <c r="Q368" s="209"/>
      <c r="R368" s="209"/>
      <c r="S368" s="209"/>
      <c r="T368" s="210"/>
      <c r="AT368" s="211" t="s">
        <v>158</v>
      </c>
      <c r="AU368" s="211" t="s">
        <v>83</v>
      </c>
      <c r="AV368" s="13" t="s">
        <v>83</v>
      </c>
      <c r="AW368" s="13" t="s">
        <v>4</v>
      </c>
      <c r="AX368" s="13" t="s">
        <v>81</v>
      </c>
      <c r="AY368" s="211" t="s">
        <v>148</v>
      </c>
    </row>
    <row r="369" spans="1:65" s="2" customFormat="1" ht="24.2" customHeight="1">
      <c r="A369" s="37"/>
      <c r="B369" s="38"/>
      <c r="C369" s="182" t="s">
        <v>488</v>
      </c>
      <c r="D369" s="182" t="s">
        <v>150</v>
      </c>
      <c r="E369" s="183" t="s">
        <v>489</v>
      </c>
      <c r="F369" s="184" t="s">
        <v>490</v>
      </c>
      <c r="G369" s="185" t="s">
        <v>101</v>
      </c>
      <c r="H369" s="186">
        <v>1.3</v>
      </c>
      <c r="I369" s="187"/>
      <c r="J369" s="188">
        <f>ROUND(I369*H369,2)</f>
        <v>0</v>
      </c>
      <c r="K369" s="184" t="s">
        <v>153</v>
      </c>
      <c r="L369" s="42"/>
      <c r="M369" s="189" t="s">
        <v>21</v>
      </c>
      <c r="N369" s="190" t="s">
        <v>44</v>
      </c>
      <c r="O369" s="67"/>
      <c r="P369" s="191">
        <f>O369*H369</f>
        <v>0</v>
      </c>
      <c r="Q369" s="191">
        <v>3.3899999999999998E-3</v>
      </c>
      <c r="R369" s="191">
        <f>Q369*H369</f>
        <v>4.4069999999999995E-3</v>
      </c>
      <c r="S369" s="191">
        <v>0</v>
      </c>
      <c r="T369" s="192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3" t="s">
        <v>154</v>
      </c>
      <c r="AT369" s="193" t="s">
        <v>150</v>
      </c>
      <c r="AU369" s="193" t="s">
        <v>83</v>
      </c>
      <c r="AY369" s="20" t="s">
        <v>148</v>
      </c>
      <c r="BE369" s="194">
        <f>IF(N369="základní",J369,0)</f>
        <v>0</v>
      </c>
      <c r="BF369" s="194">
        <f>IF(N369="snížená",J369,0)</f>
        <v>0</v>
      </c>
      <c r="BG369" s="194">
        <f>IF(N369="zákl. přenesená",J369,0)</f>
        <v>0</v>
      </c>
      <c r="BH369" s="194">
        <f>IF(N369="sníž. přenesená",J369,0)</f>
        <v>0</v>
      </c>
      <c r="BI369" s="194">
        <f>IF(N369="nulová",J369,0)</f>
        <v>0</v>
      </c>
      <c r="BJ369" s="20" t="s">
        <v>81</v>
      </c>
      <c r="BK369" s="194">
        <f>ROUND(I369*H369,2)</f>
        <v>0</v>
      </c>
      <c r="BL369" s="20" t="s">
        <v>154</v>
      </c>
      <c r="BM369" s="193" t="s">
        <v>491</v>
      </c>
    </row>
    <row r="370" spans="1:65" s="2" customFormat="1" ht="11.25">
      <c r="A370" s="37"/>
      <c r="B370" s="38"/>
      <c r="C370" s="39"/>
      <c r="D370" s="195" t="s">
        <v>156</v>
      </c>
      <c r="E370" s="39"/>
      <c r="F370" s="196" t="s">
        <v>492</v>
      </c>
      <c r="G370" s="39"/>
      <c r="H370" s="39"/>
      <c r="I370" s="197"/>
      <c r="J370" s="39"/>
      <c r="K370" s="39"/>
      <c r="L370" s="42"/>
      <c r="M370" s="198"/>
      <c r="N370" s="199"/>
      <c r="O370" s="67"/>
      <c r="P370" s="67"/>
      <c r="Q370" s="67"/>
      <c r="R370" s="67"/>
      <c r="S370" s="67"/>
      <c r="T370" s="68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20" t="s">
        <v>156</v>
      </c>
      <c r="AU370" s="20" t="s">
        <v>83</v>
      </c>
    </row>
    <row r="371" spans="1:65" s="15" customFormat="1" ht="11.25">
      <c r="B371" s="223"/>
      <c r="C371" s="224"/>
      <c r="D371" s="202" t="s">
        <v>158</v>
      </c>
      <c r="E371" s="225" t="s">
        <v>21</v>
      </c>
      <c r="F371" s="226" t="s">
        <v>493</v>
      </c>
      <c r="G371" s="224"/>
      <c r="H371" s="225" t="s">
        <v>21</v>
      </c>
      <c r="I371" s="227"/>
      <c r="J371" s="224"/>
      <c r="K371" s="224"/>
      <c r="L371" s="228"/>
      <c r="M371" s="229"/>
      <c r="N371" s="230"/>
      <c r="O371" s="230"/>
      <c r="P371" s="230"/>
      <c r="Q371" s="230"/>
      <c r="R371" s="230"/>
      <c r="S371" s="230"/>
      <c r="T371" s="231"/>
      <c r="AT371" s="232" t="s">
        <v>158</v>
      </c>
      <c r="AU371" s="232" t="s">
        <v>83</v>
      </c>
      <c r="AV371" s="15" t="s">
        <v>81</v>
      </c>
      <c r="AW371" s="15" t="s">
        <v>34</v>
      </c>
      <c r="AX371" s="15" t="s">
        <v>73</v>
      </c>
      <c r="AY371" s="232" t="s">
        <v>148</v>
      </c>
    </row>
    <row r="372" spans="1:65" s="13" customFormat="1" ht="11.25">
      <c r="B372" s="200"/>
      <c r="C372" s="201"/>
      <c r="D372" s="202" t="s">
        <v>158</v>
      </c>
      <c r="E372" s="203" t="s">
        <v>21</v>
      </c>
      <c r="F372" s="204" t="s">
        <v>494</v>
      </c>
      <c r="G372" s="201"/>
      <c r="H372" s="205">
        <v>1.3</v>
      </c>
      <c r="I372" s="206"/>
      <c r="J372" s="201"/>
      <c r="K372" s="201"/>
      <c r="L372" s="207"/>
      <c r="M372" s="208"/>
      <c r="N372" s="209"/>
      <c r="O372" s="209"/>
      <c r="P372" s="209"/>
      <c r="Q372" s="209"/>
      <c r="R372" s="209"/>
      <c r="S372" s="209"/>
      <c r="T372" s="210"/>
      <c r="AT372" s="211" t="s">
        <v>158</v>
      </c>
      <c r="AU372" s="211" t="s">
        <v>83</v>
      </c>
      <c r="AV372" s="13" t="s">
        <v>83</v>
      </c>
      <c r="AW372" s="13" t="s">
        <v>34</v>
      </c>
      <c r="AX372" s="13" t="s">
        <v>73</v>
      </c>
      <c r="AY372" s="211" t="s">
        <v>148</v>
      </c>
    </row>
    <row r="373" spans="1:65" s="14" customFormat="1" ht="11.25">
      <c r="B373" s="212"/>
      <c r="C373" s="213"/>
      <c r="D373" s="202" t="s">
        <v>158</v>
      </c>
      <c r="E373" s="214" t="s">
        <v>21</v>
      </c>
      <c r="F373" s="215" t="s">
        <v>160</v>
      </c>
      <c r="G373" s="213"/>
      <c r="H373" s="216">
        <v>1.3</v>
      </c>
      <c r="I373" s="217"/>
      <c r="J373" s="213"/>
      <c r="K373" s="213"/>
      <c r="L373" s="218"/>
      <c r="M373" s="219"/>
      <c r="N373" s="220"/>
      <c r="O373" s="220"/>
      <c r="P373" s="220"/>
      <c r="Q373" s="220"/>
      <c r="R373" s="220"/>
      <c r="S373" s="220"/>
      <c r="T373" s="221"/>
      <c r="AT373" s="222" t="s">
        <v>158</v>
      </c>
      <c r="AU373" s="222" t="s">
        <v>83</v>
      </c>
      <c r="AV373" s="14" t="s">
        <v>161</v>
      </c>
      <c r="AW373" s="14" t="s">
        <v>34</v>
      </c>
      <c r="AX373" s="14" t="s">
        <v>81</v>
      </c>
      <c r="AY373" s="222" t="s">
        <v>148</v>
      </c>
    </row>
    <row r="374" spans="1:65" s="2" customFormat="1" ht="16.5" customHeight="1">
      <c r="A374" s="37"/>
      <c r="B374" s="38"/>
      <c r="C374" s="245" t="s">
        <v>495</v>
      </c>
      <c r="D374" s="245" t="s">
        <v>256</v>
      </c>
      <c r="E374" s="246" t="s">
        <v>496</v>
      </c>
      <c r="F374" s="247" t="s">
        <v>497</v>
      </c>
      <c r="G374" s="248" t="s">
        <v>97</v>
      </c>
      <c r="H374" s="249">
        <v>1.43</v>
      </c>
      <c r="I374" s="250"/>
      <c r="J374" s="251">
        <f>ROUND(I374*H374,2)</f>
        <v>0</v>
      </c>
      <c r="K374" s="247" t="s">
        <v>153</v>
      </c>
      <c r="L374" s="252"/>
      <c r="M374" s="253" t="s">
        <v>21</v>
      </c>
      <c r="N374" s="254" t="s">
        <v>44</v>
      </c>
      <c r="O374" s="67"/>
      <c r="P374" s="191">
        <f>O374*H374</f>
        <v>0</v>
      </c>
      <c r="Q374" s="191">
        <v>1.1999999999999999E-3</v>
      </c>
      <c r="R374" s="191">
        <f>Q374*H374</f>
        <v>1.7159999999999999E-3</v>
      </c>
      <c r="S374" s="191">
        <v>0</v>
      </c>
      <c r="T374" s="192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3" t="s">
        <v>203</v>
      </c>
      <c r="AT374" s="193" t="s">
        <v>256</v>
      </c>
      <c r="AU374" s="193" t="s">
        <v>83</v>
      </c>
      <c r="AY374" s="20" t="s">
        <v>148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20" t="s">
        <v>81</v>
      </c>
      <c r="BK374" s="194">
        <f>ROUND(I374*H374,2)</f>
        <v>0</v>
      </c>
      <c r="BL374" s="20" t="s">
        <v>154</v>
      </c>
      <c r="BM374" s="193" t="s">
        <v>498</v>
      </c>
    </row>
    <row r="375" spans="1:65" s="13" customFormat="1" ht="11.25">
      <c r="B375" s="200"/>
      <c r="C375" s="201"/>
      <c r="D375" s="202" t="s">
        <v>158</v>
      </c>
      <c r="E375" s="201"/>
      <c r="F375" s="204" t="s">
        <v>499</v>
      </c>
      <c r="G375" s="201"/>
      <c r="H375" s="205">
        <v>1.43</v>
      </c>
      <c r="I375" s="206"/>
      <c r="J375" s="201"/>
      <c r="K375" s="201"/>
      <c r="L375" s="207"/>
      <c r="M375" s="208"/>
      <c r="N375" s="209"/>
      <c r="O375" s="209"/>
      <c r="P375" s="209"/>
      <c r="Q375" s="209"/>
      <c r="R375" s="209"/>
      <c r="S375" s="209"/>
      <c r="T375" s="210"/>
      <c r="AT375" s="211" t="s">
        <v>158</v>
      </c>
      <c r="AU375" s="211" t="s">
        <v>83</v>
      </c>
      <c r="AV375" s="13" t="s">
        <v>83</v>
      </c>
      <c r="AW375" s="13" t="s">
        <v>4</v>
      </c>
      <c r="AX375" s="13" t="s">
        <v>81</v>
      </c>
      <c r="AY375" s="211" t="s">
        <v>148</v>
      </c>
    </row>
    <row r="376" spans="1:65" s="2" customFormat="1" ht="24.2" customHeight="1">
      <c r="A376" s="37"/>
      <c r="B376" s="38"/>
      <c r="C376" s="182" t="s">
        <v>500</v>
      </c>
      <c r="D376" s="182" t="s">
        <v>150</v>
      </c>
      <c r="E376" s="183" t="s">
        <v>501</v>
      </c>
      <c r="F376" s="184" t="s">
        <v>502</v>
      </c>
      <c r="G376" s="185" t="s">
        <v>97</v>
      </c>
      <c r="H376" s="186">
        <v>13.032</v>
      </c>
      <c r="I376" s="187"/>
      <c r="J376" s="188">
        <f>ROUND(I376*H376,2)</f>
        <v>0</v>
      </c>
      <c r="K376" s="184" t="s">
        <v>153</v>
      </c>
      <c r="L376" s="42"/>
      <c r="M376" s="189" t="s">
        <v>21</v>
      </c>
      <c r="N376" s="190" t="s">
        <v>44</v>
      </c>
      <c r="O376" s="67"/>
      <c r="P376" s="191">
        <f>O376*H376</f>
        <v>0</v>
      </c>
      <c r="Q376" s="191">
        <v>8.0000000000000007E-5</v>
      </c>
      <c r="R376" s="191">
        <f>Q376*H376</f>
        <v>1.0425600000000001E-3</v>
      </c>
      <c r="S376" s="191">
        <v>0</v>
      </c>
      <c r="T376" s="192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3" t="s">
        <v>154</v>
      </c>
      <c r="AT376" s="193" t="s">
        <v>150</v>
      </c>
      <c r="AU376" s="193" t="s">
        <v>83</v>
      </c>
      <c r="AY376" s="20" t="s">
        <v>148</v>
      </c>
      <c r="BE376" s="194">
        <f>IF(N376="základní",J376,0)</f>
        <v>0</v>
      </c>
      <c r="BF376" s="194">
        <f>IF(N376="snížená",J376,0)</f>
        <v>0</v>
      </c>
      <c r="BG376" s="194">
        <f>IF(N376="zákl. přenesená",J376,0)</f>
        <v>0</v>
      </c>
      <c r="BH376" s="194">
        <f>IF(N376="sníž. přenesená",J376,0)</f>
        <v>0</v>
      </c>
      <c r="BI376" s="194">
        <f>IF(N376="nulová",J376,0)</f>
        <v>0</v>
      </c>
      <c r="BJ376" s="20" t="s">
        <v>81</v>
      </c>
      <c r="BK376" s="194">
        <f>ROUND(I376*H376,2)</f>
        <v>0</v>
      </c>
      <c r="BL376" s="20" t="s">
        <v>154</v>
      </c>
      <c r="BM376" s="193" t="s">
        <v>503</v>
      </c>
    </row>
    <row r="377" spans="1:65" s="2" customFormat="1" ht="11.25">
      <c r="A377" s="37"/>
      <c r="B377" s="38"/>
      <c r="C377" s="39"/>
      <c r="D377" s="195" t="s">
        <v>156</v>
      </c>
      <c r="E377" s="39"/>
      <c r="F377" s="196" t="s">
        <v>504</v>
      </c>
      <c r="G377" s="39"/>
      <c r="H377" s="39"/>
      <c r="I377" s="197"/>
      <c r="J377" s="39"/>
      <c r="K377" s="39"/>
      <c r="L377" s="42"/>
      <c r="M377" s="198"/>
      <c r="N377" s="199"/>
      <c r="O377" s="67"/>
      <c r="P377" s="67"/>
      <c r="Q377" s="67"/>
      <c r="R377" s="67"/>
      <c r="S377" s="67"/>
      <c r="T377" s="68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20" t="s">
        <v>156</v>
      </c>
      <c r="AU377" s="20" t="s">
        <v>83</v>
      </c>
    </row>
    <row r="378" spans="1:65" s="13" customFormat="1" ht="11.25">
      <c r="B378" s="200"/>
      <c r="C378" s="201"/>
      <c r="D378" s="202" t="s">
        <v>158</v>
      </c>
      <c r="E378" s="203" t="s">
        <v>21</v>
      </c>
      <c r="F378" s="204" t="s">
        <v>473</v>
      </c>
      <c r="G378" s="201"/>
      <c r="H378" s="205">
        <v>11.731999999999999</v>
      </c>
      <c r="I378" s="206"/>
      <c r="J378" s="201"/>
      <c r="K378" s="201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158</v>
      </c>
      <c r="AU378" s="211" t="s">
        <v>83</v>
      </c>
      <c r="AV378" s="13" t="s">
        <v>83</v>
      </c>
      <c r="AW378" s="13" t="s">
        <v>34</v>
      </c>
      <c r="AX378" s="13" t="s">
        <v>73</v>
      </c>
      <c r="AY378" s="211" t="s">
        <v>148</v>
      </c>
    </row>
    <row r="379" spans="1:65" s="13" customFormat="1" ht="11.25">
      <c r="B379" s="200"/>
      <c r="C379" s="201"/>
      <c r="D379" s="202" t="s">
        <v>158</v>
      </c>
      <c r="E379" s="203" t="s">
        <v>21</v>
      </c>
      <c r="F379" s="204" t="s">
        <v>474</v>
      </c>
      <c r="G379" s="201"/>
      <c r="H379" s="205">
        <v>1.3</v>
      </c>
      <c r="I379" s="206"/>
      <c r="J379" s="201"/>
      <c r="K379" s="201"/>
      <c r="L379" s="207"/>
      <c r="M379" s="208"/>
      <c r="N379" s="209"/>
      <c r="O379" s="209"/>
      <c r="P379" s="209"/>
      <c r="Q379" s="209"/>
      <c r="R379" s="209"/>
      <c r="S379" s="209"/>
      <c r="T379" s="210"/>
      <c r="AT379" s="211" t="s">
        <v>158</v>
      </c>
      <c r="AU379" s="211" t="s">
        <v>83</v>
      </c>
      <c r="AV379" s="13" t="s">
        <v>83</v>
      </c>
      <c r="AW379" s="13" t="s">
        <v>34</v>
      </c>
      <c r="AX379" s="13" t="s">
        <v>73</v>
      </c>
      <c r="AY379" s="211" t="s">
        <v>148</v>
      </c>
    </row>
    <row r="380" spans="1:65" s="14" customFormat="1" ht="11.25">
      <c r="B380" s="212"/>
      <c r="C380" s="213"/>
      <c r="D380" s="202" t="s">
        <v>158</v>
      </c>
      <c r="E380" s="214" t="s">
        <v>21</v>
      </c>
      <c r="F380" s="215" t="s">
        <v>160</v>
      </c>
      <c r="G380" s="213"/>
      <c r="H380" s="216">
        <v>13.032</v>
      </c>
      <c r="I380" s="217"/>
      <c r="J380" s="213"/>
      <c r="K380" s="213"/>
      <c r="L380" s="218"/>
      <c r="M380" s="219"/>
      <c r="N380" s="220"/>
      <c r="O380" s="220"/>
      <c r="P380" s="220"/>
      <c r="Q380" s="220"/>
      <c r="R380" s="220"/>
      <c r="S380" s="220"/>
      <c r="T380" s="221"/>
      <c r="AT380" s="222" t="s">
        <v>158</v>
      </c>
      <c r="AU380" s="222" t="s">
        <v>83</v>
      </c>
      <c r="AV380" s="14" t="s">
        <v>161</v>
      </c>
      <c r="AW380" s="14" t="s">
        <v>34</v>
      </c>
      <c r="AX380" s="14" t="s">
        <v>81</v>
      </c>
      <c r="AY380" s="222" t="s">
        <v>148</v>
      </c>
    </row>
    <row r="381" spans="1:65" s="2" customFormat="1" ht="24.2" customHeight="1">
      <c r="A381" s="37"/>
      <c r="B381" s="38"/>
      <c r="C381" s="182" t="s">
        <v>505</v>
      </c>
      <c r="D381" s="182" t="s">
        <v>150</v>
      </c>
      <c r="E381" s="183" t="s">
        <v>506</v>
      </c>
      <c r="F381" s="184" t="s">
        <v>507</v>
      </c>
      <c r="G381" s="185" t="s">
        <v>97</v>
      </c>
      <c r="H381" s="186">
        <v>13.032</v>
      </c>
      <c r="I381" s="187"/>
      <c r="J381" s="188">
        <f>ROUND(I381*H381,2)</f>
        <v>0</v>
      </c>
      <c r="K381" s="184" t="s">
        <v>153</v>
      </c>
      <c r="L381" s="42"/>
      <c r="M381" s="189" t="s">
        <v>21</v>
      </c>
      <c r="N381" s="190" t="s">
        <v>44</v>
      </c>
      <c r="O381" s="67"/>
      <c r="P381" s="191">
        <f>O381*H381</f>
        <v>0</v>
      </c>
      <c r="Q381" s="191">
        <v>2.8500000000000001E-3</v>
      </c>
      <c r="R381" s="191">
        <f>Q381*H381</f>
        <v>3.7141199999999999E-2</v>
      </c>
      <c r="S381" s="191">
        <v>0</v>
      </c>
      <c r="T381" s="192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3" t="s">
        <v>154</v>
      </c>
      <c r="AT381" s="193" t="s">
        <v>150</v>
      </c>
      <c r="AU381" s="193" t="s">
        <v>83</v>
      </c>
      <c r="AY381" s="20" t="s">
        <v>148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20" t="s">
        <v>81</v>
      </c>
      <c r="BK381" s="194">
        <f>ROUND(I381*H381,2)</f>
        <v>0</v>
      </c>
      <c r="BL381" s="20" t="s">
        <v>154</v>
      </c>
      <c r="BM381" s="193" t="s">
        <v>508</v>
      </c>
    </row>
    <row r="382" spans="1:65" s="2" customFormat="1" ht="11.25">
      <c r="A382" s="37"/>
      <c r="B382" s="38"/>
      <c r="C382" s="39"/>
      <c r="D382" s="195" t="s">
        <v>156</v>
      </c>
      <c r="E382" s="39"/>
      <c r="F382" s="196" t="s">
        <v>509</v>
      </c>
      <c r="G382" s="39"/>
      <c r="H382" s="39"/>
      <c r="I382" s="197"/>
      <c r="J382" s="39"/>
      <c r="K382" s="39"/>
      <c r="L382" s="42"/>
      <c r="M382" s="198"/>
      <c r="N382" s="199"/>
      <c r="O382" s="67"/>
      <c r="P382" s="67"/>
      <c r="Q382" s="67"/>
      <c r="R382" s="67"/>
      <c r="S382" s="67"/>
      <c r="T382" s="68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20" t="s">
        <v>156</v>
      </c>
      <c r="AU382" s="20" t="s">
        <v>83</v>
      </c>
    </row>
    <row r="383" spans="1:65" s="13" customFormat="1" ht="11.25">
      <c r="B383" s="200"/>
      <c r="C383" s="201"/>
      <c r="D383" s="202" t="s">
        <v>158</v>
      </c>
      <c r="E383" s="203" t="s">
        <v>21</v>
      </c>
      <c r="F383" s="204" t="s">
        <v>473</v>
      </c>
      <c r="G383" s="201"/>
      <c r="H383" s="205">
        <v>11.731999999999999</v>
      </c>
      <c r="I383" s="206"/>
      <c r="J383" s="201"/>
      <c r="K383" s="201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158</v>
      </c>
      <c r="AU383" s="211" t="s">
        <v>83</v>
      </c>
      <c r="AV383" s="13" t="s">
        <v>83</v>
      </c>
      <c r="AW383" s="13" t="s">
        <v>34</v>
      </c>
      <c r="AX383" s="13" t="s">
        <v>73</v>
      </c>
      <c r="AY383" s="211" t="s">
        <v>148</v>
      </c>
    </row>
    <row r="384" spans="1:65" s="13" customFormat="1" ht="11.25">
      <c r="B384" s="200"/>
      <c r="C384" s="201"/>
      <c r="D384" s="202" t="s">
        <v>158</v>
      </c>
      <c r="E384" s="203" t="s">
        <v>21</v>
      </c>
      <c r="F384" s="204" t="s">
        <v>474</v>
      </c>
      <c r="G384" s="201"/>
      <c r="H384" s="205">
        <v>1.3</v>
      </c>
      <c r="I384" s="206"/>
      <c r="J384" s="201"/>
      <c r="K384" s="201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158</v>
      </c>
      <c r="AU384" s="211" t="s">
        <v>83</v>
      </c>
      <c r="AV384" s="13" t="s">
        <v>83</v>
      </c>
      <c r="AW384" s="13" t="s">
        <v>34</v>
      </c>
      <c r="AX384" s="13" t="s">
        <v>73</v>
      </c>
      <c r="AY384" s="211" t="s">
        <v>148</v>
      </c>
    </row>
    <row r="385" spans="1:65" s="14" customFormat="1" ht="11.25">
      <c r="B385" s="212"/>
      <c r="C385" s="213"/>
      <c r="D385" s="202" t="s">
        <v>158</v>
      </c>
      <c r="E385" s="214" t="s">
        <v>21</v>
      </c>
      <c r="F385" s="215" t="s">
        <v>160</v>
      </c>
      <c r="G385" s="213"/>
      <c r="H385" s="216">
        <v>13.032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158</v>
      </c>
      <c r="AU385" s="222" t="s">
        <v>83</v>
      </c>
      <c r="AV385" s="14" t="s">
        <v>161</v>
      </c>
      <c r="AW385" s="14" t="s">
        <v>34</v>
      </c>
      <c r="AX385" s="14" t="s">
        <v>81</v>
      </c>
      <c r="AY385" s="222" t="s">
        <v>148</v>
      </c>
    </row>
    <row r="386" spans="1:65" s="2" customFormat="1" ht="24.2" customHeight="1">
      <c r="A386" s="37"/>
      <c r="B386" s="38"/>
      <c r="C386" s="182" t="s">
        <v>510</v>
      </c>
      <c r="D386" s="182" t="s">
        <v>150</v>
      </c>
      <c r="E386" s="183" t="s">
        <v>511</v>
      </c>
      <c r="F386" s="184" t="s">
        <v>512</v>
      </c>
      <c r="G386" s="185" t="s">
        <v>97</v>
      </c>
      <c r="H386" s="186">
        <v>30</v>
      </c>
      <c r="I386" s="187"/>
      <c r="J386" s="188">
        <f>ROUND(I386*H386,2)</f>
        <v>0</v>
      </c>
      <c r="K386" s="184" t="s">
        <v>153</v>
      </c>
      <c r="L386" s="42"/>
      <c r="M386" s="189" t="s">
        <v>21</v>
      </c>
      <c r="N386" s="190" t="s">
        <v>44</v>
      </c>
      <c r="O386" s="67"/>
      <c r="P386" s="191">
        <f>O386*H386</f>
        <v>0</v>
      </c>
      <c r="Q386" s="191">
        <v>2.0000000000000002E-5</v>
      </c>
      <c r="R386" s="191">
        <f>Q386*H386</f>
        <v>6.0000000000000006E-4</v>
      </c>
      <c r="S386" s="191">
        <v>6.0000000000000002E-5</v>
      </c>
      <c r="T386" s="192">
        <f>S386*H386</f>
        <v>1.8E-3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3" t="s">
        <v>154</v>
      </c>
      <c r="AT386" s="193" t="s">
        <v>150</v>
      </c>
      <c r="AU386" s="193" t="s">
        <v>83</v>
      </c>
      <c r="AY386" s="20" t="s">
        <v>148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20" t="s">
        <v>81</v>
      </c>
      <c r="BK386" s="194">
        <f>ROUND(I386*H386,2)</f>
        <v>0</v>
      </c>
      <c r="BL386" s="20" t="s">
        <v>154</v>
      </c>
      <c r="BM386" s="193" t="s">
        <v>513</v>
      </c>
    </row>
    <row r="387" spans="1:65" s="2" customFormat="1" ht="11.25">
      <c r="A387" s="37"/>
      <c r="B387" s="38"/>
      <c r="C387" s="39"/>
      <c r="D387" s="195" t="s">
        <v>156</v>
      </c>
      <c r="E387" s="39"/>
      <c r="F387" s="196" t="s">
        <v>514</v>
      </c>
      <c r="G387" s="39"/>
      <c r="H387" s="39"/>
      <c r="I387" s="197"/>
      <c r="J387" s="39"/>
      <c r="K387" s="39"/>
      <c r="L387" s="42"/>
      <c r="M387" s="198"/>
      <c r="N387" s="199"/>
      <c r="O387" s="67"/>
      <c r="P387" s="67"/>
      <c r="Q387" s="67"/>
      <c r="R387" s="67"/>
      <c r="S387" s="67"/>
      <c r="T387" s="68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20" t="s">
        <v>156</v>
      </c>
      <c r="AU387" s="20" t="s">
        <v>83</v>
      </c>
    </row>
    <row r="388" spans="1:65" s="13" customFormat="1" ht="11.25">
      <c r="B388" s="200"/>
      <c r="C388" s="201"/>
      <c r="D388" s="202" t="s">
        <v>158</v>
      </c>
      <c r="E388" s="203" t="s">
        <v>21</v>
      </c>
      <c r="F388" s="204" t="s">
        <v>515</v>
      </c>
      <c r="G388" s="201"/>
      <c r="H388" s="205">
        <v>30</v>
      </c>
      <c r="I388" s="206"/>
      <c r="J388" s="201"/>
      <c r="K388" s="201"/>
      <c r="L388" s="207"/>
      <c r="M388" s="208"/>
      <c r="N388" s="209"/>
      <c r="O388" s="209"/>
      <c r="P388" s="209"/>
      <c r="Q388" s="209"/>
      <c r="R388" s="209"/>
      <c r="S388" s="209"/>
      <c r="T388" s="210"/>
      <c r="AT388" s="211" t="s">
        <v>158</v>
      </c>
      <c r="AU388" s="211" t="s">
        <v>83</v>
      </c>
      <c r="AV388" s="13" t="s">
        <v>83</v>
      </c>
      <c r="AW388" s="13" t="s">
        <v>34</v>
      </c>
      <c r="AX388" s="13" t="s">
        <v>73</v>
      </c>
      <c r="AY388" s="211" t="s">
        <v>148</v>
      </c>
    </row>
    <row r="389" spans="1:65" s="14" customFormat="1" ht="11.25">
      <c r="B389" s="212"/>
      <c r="C389" s="213"/>
      <c r="D389" s="202" t="s">
        <v>158</v>
      </c>
      <c r="E389" s="214" t="s">
        <v>21</v>
      </c>
      <c r="F389" s="215" t="s">
        <v>160</v>
      </c>
      <c r="G389" s="213"/>
      <c r="H389" s="216">
        <v>30</v>
      </c>
      <c r="I389" s="217"/>
      <c r="J389" s="213"/>
      <c r="K389" s="213"/>
      <c r="L389" s="218"/>
      <c r="M389" s="219"/>
      <c r="N389" s="220"/>
      <c r="O389" s="220"/>
      <c r="P389" s="220"/>
      <c r="Q389" s="220"/>
      <c r="R389" s="220"/>
      <c r="S389" s="220"/>
      <c r="T389" s="221"/>
      <c r="AT389" s="222" t="s">
        <v>158</v>
      </c>
      <c r="AU389" s="222" t="s">
        <v>83</v>
      </c>
      <c r="AV389" s="14" t="s">
        <v>161</v>
      </c>
      <c r="AW389" s="14" t="s">
        <v>34</v>
      </c>
      <c r="AX389" s="14" t="s">
        <v>81</v>
      </c>
      <c r="AY389" s="222" t="s">
        <v>148</v>
      </c>
    </row>
    <row r="390" spans="1:65" s="2" customFormat="1" ht="24.2" customHeight="1">
      <c r="A390" s="37"/>
      <c r="B390" s="38"/>
      <c r="C390" s="182" t="s">
        <v>516</v>
      </c>
      <c r="D390" s="182" t="s">
        <v>150</v>
      </c>
      <c r="E390" s="183" t="s">
        <v>517</v>
      </c>
      <c r="F390" s="184" t="s">
        <v>518</v>
      </c>
      <c r="G390" s="185" t="s">
        <v>97</v>
      </c>
      <c r="H390" s="186">
        <v>50</v>
      </c>
      <c r="I390" s="187"/>
      <c r="J390" s="188">
        <f>ROUND(I390*H390,2)</f>
        <v>0</v>
      </c>
      <c r="K390" s="184" t="s">
        <v>153</v>
      </c>
      <c r="L390" s="42"/>
      <c r="M390" s="189" t="s">
        <v>21</v>
      </c>
      <c r="N390" s="190" t="s">
        <v>44</v>
      </c>
      <c r="O390" s="67"/>
      <c r="P390" s="191">
        <f>O390*H390</f>
        <v>0</v>
      </c>
      <c r="Q390" s="191">
        <v>2.0000000000000002E-5</v>
      </c>
      <c r="R390" s="191">
        <f>Q390*H390</f>
        <v>1E-3</v>
      </c>
      <c r="S390" s="191">
        <v>1.0000000000000001E-5</v>
      </c>
      <c r="T390" s="192">
        <f>S390*H390</f>
        <v>5.0000000000000001E-4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3" t="s">
        <v>154</v>
      </c>
      <c r="AT390" s="193" t="s">
        <v>150</v>
      </c>
      <c r="AU390" s="193" t="s">
        <v>83</v>
      </c>
      <c r="AY390" s="20" t="s">
        <v>148</v>
      </c>
      <c r="BE390" s="194">
        <f>IF(N390="základní",J390,0)</f>
        <v>0</v>
      </c>
      <c r="BF390" s="194">
        <f>IF(N390="snížená",J390,0)</f>
        <v>0</v>
      </c>
      <c r="BG390" s="194">
        <f>IF(N390="zákl. přenesená",J390,0)</f>
        <v>0</v>
      </c>
      <c r="BH390" s="194">
        <f>IF(N390="sníž. přenesená",J390,0)</f>
        <v>0</v>
      </c>
      <c r="BI390" s="194">
        <f>IF(N390="nulová",J390,0)</f>
        <v>0</v>
      </c>
      <c r="BJ390" s="20" t="s">
        <v>81</v>
      </c>
      <c r="BK390" s="194">
        <f>ROUND(I390*H390,2)</f>
        <v>0</v>
      </c>
      <c r="BL390" s="20" t="s">
        <v>154</v>
      </c>
      <c r="BM390" s="193" t="s">
        <v>519</v>
      </c>
    </row>
    <row r="391" spans="1:65" s="2" customFormat="1" ht="11.25">
      <c r="A391" s="37"/>
      <c r="B391" s="38"/>
      <c r="C391" s="39"/>
      <c r="D391" s="195" t="s">
        <v>156</v>
      </c>
      <c r="E391" s="39"/>
      <c r="F391" s="196" t="s">
        <v>520</v>
      </c>
      <c r="G391" s="39"/>
      <c r="H391" s="39"/>
      <c r="I391" s="197"/>
      <c r="J391" s="39"/>
      <c r="K391" s="39"/>
      <c r="L391" s="42"/>
      <c r="M391" s="198"/>
      <c r="N391" s="199"/>
      <c r="O391" s="67"/>
      <c r="P391" s="67"/>
      <c r="Q391" s="67"/>
      <c r="R391" s="67"/>
      <c r="S391" s="67"/>
      <c r="T391" s="68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20" t="s">
        <v>156</v>
      </c>
      <c r="AU391" s="20" t="s">
        <v>83</v>
      </c>
    </row>
    <row r="392" spans="1:65" s="13" customFormat="1" ht="11.25">
      <c r="B392" s="200"/>
      <c r="C392" s="201"/>
      <c r="D392" s="202" t="s">
        <v>158</v>
      </c>
      <c r="E392" s="203" t="s">
        <v>21</v>
      </c>
      <c r="F392" s="204" t="s">
        <v>521</v>
      </c>
      <c r="G392" s="201"/>
      <c r="H392" s="205">
        <v>50</v>
      </c>
      <c r="I392" s="206"/>
      <c r="J392" s="201"/>
      <c r="K392" s="201"/>
      <c r="L392" s="207"/>
      <c r="M392" s="208"/>
      <c r="N392" s="209"/>
      <c r="O392" s="209"/>
      <c r="P392" s="209"/>
      <c r="Q392" s="209"/>
      <c r="R392" s="209"/>
      <c r="S392" s="209"/>
      <c r="T392" s="210"/>
      <c r="AT392" s="211" t="s">
        <v>158</v>
      </c>
      <c r="AU392" s="211" t="s">
        <v>83</v>
      </c>
      <c r="AV392" s="13" t="s">
        <v>83</v>
      </c>
      <c r="AW392" s="13" t="s">
        <v>34</v>
      </c>
      <c r="AX392" s="13" t="s">
        <v>73</v>
      </c>
      <c r="AY392" s="211" t="s">
        <v>148</v>
      </c>
    </row>
    <row r="393" spans="1:65" s="14" customFormat="1" ht="11.25">
      <c r="B393" s="212"/>
      <c r="C393" s="213"/>
      <c r="D393" s="202" t="s">
        <v>158</v>
      </c>
      <c r="E393" s="214" t="s">
        <v>21</v>
      </c>
      <c r="F393" s="215" t="s">
        <v>160</v>
      </c>
      <c r="G393" s="213"/>
      <c r="H393" s="216">
        <v>50</v>
      </c>
      <c r="I393" s="217"/>
      <c r="J393" s="213"/>
      <c r="K393" s="213"/>
      <c r="L393" s="218"/>
      <c r="M393" s="219"/>
      <c r="N393" s="220"/>
      <c r="O393" s="220"/>
      <c r="P393" s="220"/>
      <c r="Q393" s="220"/>
      <c r="R393" s="220"/>
      <c r="S393" s="220"/>
      <c r="T393" s="221"/>
      <c r="AT393" s="222" t="s">
        <v>158</v>
      </c>
      <c r="AU393" s="222" t="s">
        <v>83</v>
      </c>
      <c r="AV393" s="14" t="s">
        <v>161</v>
      </c>
      <c r="AW393" s="14" t="s">
        <v>34</v>
      </c>
      <c r="AX393" s="14" t="s">
        <v>81</v>
      </c>
      <c r="AY393" s="222" t="s">
        <v>148</v>
      </c>
    </row>
    <row r="394" spans="1:65" s="2" customFormat="1" ht="24.2" customHeight="1">
      <c r="A394" s="37"/>
      <c r="B394" s="38"/>
      <c r="C394" s="182" t="s">
        <v>522</v>
      </c>
      <c r="D394" s="182" t="s">
        <v>150</v>
      </c>
      <c r="E394" s="183" t="s">
        <v>523</v>
      </c>
      <c r="F394" s="184" t="s">
        <v>524</v>
      </c>
      <c r="G394" s="185" t="s">
        <v>101</v>
      </c>
      <c r="H394" s="186">
        <v>10</v>
      </c>
      <c r="I394" s="187"/>
      <c r="J394" s="188">
        <f>ROUND(I394*H394,2)</f>
        <v>0</v>
      </c>
      <c r="K394" s="184" t="s">
        <v>153</v>
      </c>
      <c r="L394" s="42"/>
      <c r="M394" s="189" t="s">
        <v>21</v>
      </c>
      <c r="N394" s="190" t="s">
        <v>44</v>
      </c>
      <c r="O394" s="67"/>
      <c r="P394" s="191">
        <f>O394*H394</f>
        <v>0</v>
      </c>
      <c r="Q394" s="191">
        <v>2.0000000000000002E-5</v>
      </c>
      <c r="R394" s="191">
        <f>Q394*H394</f>
        <v>2.0000000000000001E-4</v>
      </c>
      <c r="S394" s="191">
        <v>0</v>
      </c>
      <c r="T394" s="192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3" t="s">
        <v>154</v>
      </c>
      <c r="AT394" s="193" t="s">
        <v>150</v>
      </c>
      <c r="AU394" s="193" t="s">
        <v>83</v>
      </c>
      <c r="AY394" s="20" t="s">
        <v>148</v>
      </c>
      <c r="BE394" s="194">
        <f>IF(N394="základní",J394,0)</f>
        <v>0</v>
      </c>
      <c r="BF394" s="194">
        <f>IF(N394="snížená",J394,0)</f>
        <v>0</v>
      </c>
      <c r="BG394" s="194">
        <f>IF(N394="zákl. přenesená",J394,0)</f>
        <v>0</v>
      </c>
      <c r="BH394" s="194">
        <f>IF(N394="sníž. přenesená",J394,0)</f>
        <v>0</v>
      </c>
      <c r="BI394" s="194">
        <f>IF(N394="nulová",J394,0)</f>
        <v>0</v>
      </c>
      <c r="BJ394" s="20" t="s">
        <v>81</v>
      </c>
      <c r="BK394" s="194">
        <f>ROUND(I394*H394,2)</f>
        <v>0</v>
      </c>
      <c r="BL394" s="20" t="s">
        <v>154</v>
      </c>
      <c r="BM394" s="193" t="s">
        <v>525</v>
      </c>
    </row>
    <row r="395" spans="1:65" s="2" customFormat="1" ht="11.25">
      <c r="A395" s="37"/>
      <c r="B395" s="38"/>
      <c r="C395" s="39"/>
      <c r="D395" s="195" t="s">
        <v>156</v>
      </c>
      <c r="E395" s="39"/>
      <c r="F395" s="196" t="s">
        <v>526</v>
      </c>
      <c r="G395" s="39"/>
      <c r="H395" s="39"/>
      <c r="I395" s="197"/>
      <c r="J395" s="39"/>
      <c r="K395" s="39"/>
      <c r="L395" s="42"/>
      <c r="M395" s="198"/>
      <c r="N395" s="199"/>
      <c r="O395" s="67"/>
      <c r="P395" s="67"/>
      <c r="Q395" s="67"/>
      <c r="R395" s="67"/>
      <c r="S395" s="67"/>
      <c r="T395" s="68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20" t="s">
        <v>156</v>
      </c>
      <c r="AU395" s="20" t="s">
        <v>83</v>
      </c>
    </row>
    <row r="396" spans="1:65" s="13" customFormat="1" ht="11.25">
      <c r="B396" s="200"/>
      <c r="C396" s="201"/>
      <c r="D396" s="202" t="s">
        <v>158</v>
      </c>
      <c r="E396" s="203" t="s">
        <v>21</v>
      </c>
      <c r="F396" s="204" t="s">
        <v>527</v>
      </c>
      <c r="G396" s="201"/>
      <c r="H396" s="205">
        <v>10</v>
      </c>
      <c r="I396" s="206"/>
      <c r="J396" s="201"/>
      <c r="K396" s="201"/>
      <c r="L396" s="207"/>
      <c r="M396" s="208"/>
      <c r="N396" s="209"/>
      <c r="O396" s="209"/>
      <c r="P396" s="209"/>
      <c r="Q396" s="209"/>
      <c r="R396" s="209"/>
      <c r="S396" s="209"/>
      <c r="T396" s="210"/>
      <c r="AT396" s="211" t="s">
        <v>158</v>
      </c>
      <c r="AU396" s="211" t="s">
        <v>83</v>
      </c>
      <c r="AV396" s="13" t="s">
        <v>83</v>
      </c>
      <c r="AW396" s="13" t="s">
        <v>34</v>
      </c>
      <c r="AX396" s="13" t="s">
        <v>73</v>
      </c>
      <c r="AY396" s="211" t="s">
        <v>148</v>
      </c>
    </row>
    <row r="397" spans="1:65" s="14" customFormat="1" ht="11.25">
      <c r="B397" s="212"/>
      <c r="C397" s="213"/>
      <c r="D397" s="202" t="s">
        <v>158</v>
      </c>
      <c r="E397" s="214" t="s">
        <v>21</v>
      </c>
      <c r="F397" s="215" t="s">
        <v>160</v>
      </c>
      <c r="G397" s="213"/>
      <c r="H397" s="216">
        <v>10</v>
      </c>
      <c r="I397" s="217"/>
      <c r="J397" s="213"/>
      <c r="K397" s="213"/>
      <c r="L397" s="218"/>
      <c r="M397" s="219"/>
      <c r="N397" s="220"/>
      <c r="O397" s="220"/>
      <c r="P397" s="220"/>
      <c r="Q397" s="220"/>
      <c r="R397" s="220"/>
      <c r="S397" s="220"/>
      <c r="T397" s="221"/>
      <c r="AT397" s="222" t="s">
        <v>158</v>
      </c>
      <c r="AU397" s="222" t="s">
        <v>83</v>
      </c>
      <c r="AV397" s="14" t="s">
        <v>161</v>
      </c>
      <c r="AW397" s="14" t="s">
        <v>34</v>
      </c>
      <c r="AX397" s="14" t="s">
        <v>81</v>
      </c>
      <c r="AY397" s="222" t="s">
        <v>148</v>
      </c>
    </row>
    <row r="398" spans="1:65" s="2" customFormat="1" ht="16.5" customHeight="1">
      <c r="A398" s="37"/>
      <c r="B398" s="38"/>
      <c r="C398" s="182" t="s">
        <v>528</v>
      </c>
      <c r="D398" s="182" t="s">
        <v>150</v>
      </c>
      <c r="E398" s="183" t="s">
        <v>529</v>
      </c>
      <c r="F398" s="184" t="s">
        <v>530</v>
      </c>
      <c r="G398" s="185" t="s">
        <v>97</v>
      </c>
      <c r="H398" s="186">
        <v>13</v>
      </c>
      <c r="I398" s="187"/>
      <c r="J398" s="188">
        <f>ROUND(I398*H398,2)</f>
        <v>0</v>
      </c>
      <c r="K398" s="184" t="s">
        <v>153</v>
      </c>
      <c r="L398" s="42"/>
      <c r="M398" s="189" t="s">
        <v>21</v>
      </c>
      <c r="N398" s="190" t="s">
        <v>44</v>
      </c>
      <c r="O398" s="67"/>
      <c r="P398" s="191">
        <f>O398*H398</f>
        <v>0</v>
      </c>
      <c r="Q398" s="191">
        <v>0.1837</v>
      </c>
      <c r="R398" s="191">
        <f>Q398*H398</f>
        <v>2.3881000000000001</v>
      </c>
      <c r="S398" s="191">
        <v>0</v>
      </c>
      <c r="T398" s="192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3" t="s">
        <v>154</v>
      </c>
      <c r="AT398" s="193" t="s">
        <v>150</v>
      </c>
      <c r="AU398" s="193" t="s">
        <v>83</v>
      </c>
      <c r="AY398" s="20" t="s">
        <v>148</v>
      </c>
      <c r="BE398" s="194">
        <f>IF(N398="základní",J398,0)</f>
        <v>0</v>
      </c>
      <c r="BF398" s="194">
        <f>IF(N398="snížená",J398,0)</f>
        <v>0</v>
      </c>
      <c r="BG398" s="194">
        <f>IF(N398="zákl. přenesená",J398,0)</f>
        <v>0</v>
      </c>
      <c r="BH398" s="194">
        <f>IF(N398="sníž. přenesená",J398,0)</f>
        <v>0</v>
      </c>
      <c r="BI398" s="194">
        <f>IF(N398="nulová",J398,0)</f>
        <v>0</v>
      </c>
      <c r="BJ398" s="20" t="s">
        <v>81</v>
      </c>
      <c r="BK398" s="194">
        <f>ROUND(I398*H398,2)</f>
        <v>0</v>
      </c>
      <c r="BL398" s="20" t="s">
        <v>154</v>
      </c>
      <c r="BM398" s="193" t="s">
        <v>531</v>
      </c>
    </row>
    <row r="399" spans="1:65" s="2" customFormat="1" ht="11.25">
      <c r="A399" s="37"/>
      <c r="B399" s="38"/>
      <c r="C399" s="39"/>
      <c r="D399" s="195" t="s">
        <v>156</v>
      </c>
      <c r="E399" s="39"/>
      <c r="F399" s="196" t="s">
        <v>532</v>
      </c>
      <c r="G399" s="39"/>
      <c r="H399" s="39"/>
      <c r="I399" s="197"/>
      <c r="J399" s="39"/>
      <c r="K399" s="39"/>
      <c r="L399" s="42"/>
      <c r="M399" s="198"/>
      <c r="N399" s="199"/>
      <c r="O399" s="67"/>
      <c r="P399" s="67"/>
      <c r="Q399" s="67"/>
      <c r="R399" s="67"/>
      <c r="S399" s="67"/>
      <c r="T399" s="68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20" t="s">
        <v>156</v>
      </c>
      <c r="AU399" s="20" t="s">
        <v>83</v>
      </c>
    </row>
    <row r="400" spans="1:65" s="13" customFormat="1" ht="11.25">
      <c r="B400" s="200"/>
      <c r="C400" s="201"/>
      <c r="D400" s="202" t="s">
        <v>158</v>
      </c>
      <c r="E400" s="203" t="s">
        <v>21</v>
      </c>
      <c r="F400" s="204" t="s">
        <v>533</v>
      </c>
      <c r="G400" s="201"/>
      <c r="H400" s="205">
        <v>13</v>
      </c>
      <c r="I400" s="206"/>
      <c r="J400" s="201"/>
      <c r="K400" s="201"/>
      <c r="L400" s="207"/>
      <c r="M400" s="208"/>
      <c r="N400" s="209"/>
      <c r="O400" s="209"/>
      <c r="P400" s="209"/>
      <c r="Q400" s="209"/>
      <c r="R400" s="209"/>
      <c r="S400" s="209"/>
      <c r="T400" s="210"/>
      <c r="AT400" s="211" t="s">
        <v>158</v>
      </c>
      <c r="AU400" s="211" t="s">
        <v>83</v>
      </c>
      <c r="AV400" s="13" t="s">
        <v>83</v>
      </c>
      <c r="AW400" s="13" t="s">
        <v>34</v>
      </c>
      <c r="AX400" s="13" t="s">
        <v>73</v>
      </c>
      <c r="AY400" s="211" t="s">
        <v>148</v>
      </c>
    </row>
    <row r="401" spans="1:65" s="14" customFormat="1" ht="11.25">
      <c r="B401" s="212"/>
      <c r="C401" s="213"/>
      <c r="D401" s="202" t="s">
        <v>158</v>
      </c>
      <c r="E401" s="214" t="s">
        <v>104</v>
      </c>
      <c r="F401" s="215" t="s">
        <v>160</v>
      </c>
      <c r="G401" s="213"/>
      <c r="H401" s="216">
        <v>13</v>
      </c>
      <c r="I401" s="217"/>
      <c r="J401" s="213"/>
      <c r="K401" s="213"/>
      <c r="L401" s="218"/>
      <c r="M401" s="219"/>
      <c r="N401" s="220"/>
      <c r="O401" s="220"/>
      <c r="P401" s="220"/>
      <c r="Q401" s="220"/>
      <c r="R401" s="220"/>
      <c r="S401" s="220"/>
      <c r="T401" s="221"/>
      <c r="AT401" s="222" t="s">
        <v>158</v>
      </c>
      <c r="AU401" s="222" t="s">
        <v>83</v>
      </c>
      <c r="AV401" s="14" t="s">
        <v>161</v>
      </c>
      <c r="AW401" s="14" t="s">
        <v>34</v>
      </c>
      <c r="AX401" s="14" t="s">
        <v>81</v>
      </c>
      <c r="AY401" s="222" t="s">
        <v>148</v>
      </c>
    </row>
    <row r="402" spans="1:65" s="12" customFormat="1" ht="22.9" customHeight="1">
      <c r="B402" s="166"/>
      <c r="C402" s="167"/>
      <c r="D402" s="168" t="s">
        <v>72</v>
      </c>
      <c r="E402" s="180" t="s">
        <v>203</v>
      </c>
      <c r="F402" s="180" t="s">
        <v>534</v>
      </c>
      <c r="G402" s="167"/>
      <c r="H402" s="167"/>
      <c r="I402" s="170"/>
      <c r="J402" s="181">
        <f>BK402</f>
        <v>0</v>
      </c>
      <c r="K402" s="167"/>
      <c r="L402" s="172"/>
      <c r="M402" s="173"/>
      <c r="N402" s="174"/>
      <c r="O402" s="174"/>
      <c r="P402" s="175">
        <f>SUM(P403:P413)</f>
        <v>0</v>
      </c>
      <c r="Q402" s="174"/>
      <c r="R402" s="175">
        <f>SUM(R403:R413)</f>
        <v>1.3781000000000002E-2</v>
      </c>
      <c r="S402" s="174"/>
      <c r="T402" s="176">
        <f>SUM(T403:T413)</f>
        <v>0</v>
      </c>
      <c r="AR402" s="177" t="s">
        <v>81</v>
      </c>
      <c r="AT402" s="178" t="s">
        <v>72</v>
      </c>
      <c r="AU402" s="178" t="s">
        <v>81</v>
      </c>
      <c r="AY402" s="177" t="s">
        <v>148</v>
      </c>
      <c r="BK402" s="179">
        <f>SUM(BK403:BK413)</f>
        <v>0</v>
      </c>
    </row>
    <row r="403" spans="1:65" s="2" customFormat="1" ht="16.5" customHeight="1">
      <c r="A403" s="37"/>
      <c r="B403" s="38"/>
      <c r="C403" s="182" t="s">
        <v>535</v>
      </c>
      <c r="D403" s="182" t="s">
        <v>150</v>
      </c>
      <c r="E403" s="183" t="s">
        <v>536</v>
      </c>
      <c r="F403" s="184" t="s">
        <v>537</v>
      </c>
      <c r="G403" s="185" t="s">
        <v>101</v>
      </c>
      <c r="H403" s="186">
        <v>10</v>
      </c>
      <c r="I403" s="187"/>
      <c r="J403" s="188">
        <f>ROUND(I403*H403,2)</f>
        <v>0</v>
      </c>
      <c r="K403" s="184" t="s">
        <v>153</v>
      </c>
      <c r="L403" s="42"/>
      <c r="M403" s="189" t="s">
        <v>21</v>
      </c>
      <c r="N403" s="190" t="s">
        <v>44</v>
      </c>
      <c r="O403" s="67"/>
      <c r="P403" s="191">
        <f>O403*H403</f>
        <v>0</v>
      </c>
      <c r="Q403" s="191">
        <v>1.0000000000000001E-5</v>
      </c>
      <c r="R403" s="191">
        <f>Q403*H403</f>
        <v>1E-4</v>
      </c>
      <c r="S403" s="191">
        <v>0</v>
      </c>
      <c r="T403" s="192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3" t="s">
        <v>154</v>
      </c>
      <c r="AT403" s="193" t="s">
        <v>150</v>
      </c>
      <c r="AU403" s="193" t="s">
        <v>83</v>
      </c>
      <c r="AY403" s="20" t="s">
        <v>148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20" t="s">
        <v>81</v>
      </c>
      <c r="BK403" s="194">
        <f>ROUND(I403*H403,2)</f>
        <v>0</v>
      </c>
      <c r="BL403" s="20" t="s">
        <v>154</v>
      </c>
      <c r="BM403" s="193" t="s">
        <v>538</v>
      </c>
    </row>
    <row r="404" spans="1:65" s="2" customFormat="1" ht="11.25">
      <c r="A404" s="37"/>
      <c r="B404" s="38"/>
      <c r="C404" s="39"/>
      <c r="D404" s="195" t="s">
        <v>156</v>
      </c>
      <c r="E404" s="39"/>
      <c r="F404" s="196" t="s">
        <v>539</v>
      </c>
      <c r="G404" s="39"/>
      <c r="H404" s="39"/>
      <c r="I404" s="197"/>
      <c r="J404" s="39"/>
      <c r="K404" s="39"/>
      <c r="L404" s="42"/>
      <c r="M404" s="198"/>
      <c r="N404" s="199"/>
      <c r="O404" s="67"/>
      <c r="P404" s="67"/>
      <c r="Q404" s="67"/>
      <c r="R404" s="67"/>
      <c r="S404" s="67"/>
      <c r="T404" s="68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20" t="s">
        <v>156</v>
      </c>
      <c r="AU404" s="20" t="s">
        <v>83</v>
      </c>
    </row>
    <row r="405" spans="1:65" s="13" customFormat="1" ht="11.25">
      <c r="B405" s="200"/>
      <c r="C405" s="201"/>
      <c r="D405" s="202" t="s">
        <v>158</v>
      </c>
      <c r="E405" s="203" t="s">
        <v>21</v>
      </c>
      <c r="F405" s="204" t="s">
        <v>540</v>
      </c>
      <c r="G405" s="201"/>
      <c r="H405" s="205">
        <v>10</v>
      </c>
      <c r="I405" s="206"/>
      <c r="J405" s="201"/>
      <c r="K405" s="201"/>
      <c r="L405" s="207"/>
      <c r="M405" s="208"/>
      <c r="N405" s="209"/>
      <c r="O405" s="209"/>
      <c r="P405" s="209"/>
      <c r="Q405" s="209"/>
      <c r="R405" s="209"/>
      <c r="S405" s="209"/>
      <c r="T405" s="210"/>
      <c r="AT405" s="211" t="s">
        <v>158</v>
      </c>
      <c r="AU405" s="211" t="s">
        <v>83</v>
      </c>
      <c r="AV405" s="13" t="s">
        <v>83</v>
      </c>
      <c r="AW405" s="13" t="s">
        <v>34</v>
      </c>
      <c r="AX405" s="13" t="s">
        <v>73</v>
      </c>
      <c r="AY405" s="211" t="s">
        <v>148</v>
      </c>
    </row>
    <row r="406" spans="1:65" s="14" customFormat="1" ht="11.25">
      <c r="B406" s="212"/>
      <c r="C406" s="213"/>
      <c r="D406" s="202" t="s">
        <v>158</v>
      </c>
      <c r="E406" s="214" t="s">
        <v>21</v>
      </c>
      <c r="F406" s="215" t="s">
        <v>160</v>
      </c>
      <c r="G406" s="213"/>
      <c r="H406" s="216">
        <v>10</v>
      </c>
      <c r="I406" s="217"/>
      <c r="J406" s="213"/>
      <c r="K406" s="213"/>
      <c r="L406" s="218"/>
      <c r="M406" s="219"/>
      <c r="N406" s="220"/>
      <c r="O406" s="220"/>
      <c r="P406" s="220"/>
      <c r="Q406" s="220"/>
      <c r="R406" s="220"/>
      <c r="S406" s="220"/>
      <c r="T406" s="221"/>
      <c r="AT406" s="222" t="s">
        <v>158</v>
      </c>
      <c r="AU406" s="222" t="s">
        <v>83</v>
      </c>
      <c r="AV406" s="14" t="s">
        <v>161</v>
      </c>
      <c r="AW406" s="14" t="s">
        <v>34</v>
      </c>
      <c r="AX406" s="14" t="s">
        <v>81</v>
      </c>
      <c r="AY406" s="222" t="s">
        <v>148</v>
      </c>
    </row>
    <row r="407" spans="1:65" s="2" customFormat="1" ht="16.5" customHeight="1">
      <c r="A407" s="37"/>
      <c r="B407" s="38"/>
      <c r="C407" s="245" t="s">
        <v>541</v>
      </c>
      <c r="D407" s="245" t="s">
        <v>256</v>
      </c>
      <c r="E407" s="246" t="s">
        <v>542</v>
      </c>
      <c r="F407" s="247" t="s">
        <v>543</v>
      </c>
      <c r="G407" s="248" t="s">
        <v>101</v>
      </c>
      <c r="H407" s="249">
        <v>10.3</v>
      </c>
      <c r="I407" s="250"/>
      <c r="J407" s="251">
        <f>ROUND(I407*H407,2)</f>
        <v>0</v>
      </c>
      <c r="K407" s="247" t="s">
        <v>153</v>
      </c>
      <c r="L407" s="252"/>
      <c r="M407" s="253" t="s">
        <v>21</v>
      </c>
      <c r="N407" s="254" t="s">
        <v>44</v>
      </c>
      <c r="O407" s="67"/>
      <c r="P407" s="191">
        <f>O407*H407</f>
        <v>0</v>
      </c>
      <c r="Q407" s="191">
        <v>1.2700000000000001E-3</v>
      </c>
      <c r="R407" s="191">
        <f>Q407*H407</f>
        <v>1.3081000000000002E-2</v>
      </c>
      <c r="S407" s="191">
        <v>0</v>
      </c>
      <c r="T407" s="192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3" t="s">
        <v>203</v>
      </c>
      <c r="AT407" s="193" t="s">
        <v>256</v>
      </c>
      <c r="AU407" s="193" t="s">
        <v>83</v>
      </c>
      <c r="AY407" s="20" t="s">
        <v>148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20" t="s">
        <v>81</v>
      </c>
      <c r="BK407" s="194">
        <f>ROUND(I407*H407,2)</f>
        <v>0</v>
      </c>
      <c r="BL407" s="20" t="s">
        <v>154</v>
      </c>
      <c r="BM407" s="193" t="s">
        <v>544</v>
      </c>
    </row>
    <row r="408" spans="1:65" s="13" customFormat="1" ht="11.25">
      <c r="B408" s="200"/>
      <c r="C408" s="201"/>
      <c r="D408" s="202" t="s">
        <v>158</v>
      </c>
      <c r="E408" s="201"/>
      <c r="F408" s="204" t="s">
        <v>545</v>
      </c>
      <c r="G408" s="201"/>
      <c r="H408" s="205">
        <v>10.3</v>
      </c>
      <c r="I408" s="206"/>
      <c r="J408" s="201"/>
      <c r="K408" s="201"/>
      <c r="L408" s="207"/>
      <c r="M408" s="208"/>
      <c r="N408" s="209"/>
      <c r="O408" s="209"/>
      <c r="P408" s="209"/>
      <c r="Q408" s="209"/>
      <c r="R408" s="209"/>
      <c r="S408" s="209"/>
      <c r="T408" s="210"/>
      <c r="AT408" s="211" t="s">
        <v>158</v>
      </c>
      <c r="AU408" s="211" t="s">
        <v>83</v>
      </c>
      <c r="AV408" s="13" t="s">
        <v>83</v>
      </c>
      <c r="AW408" s="13" t="s">
        <v>4</v>
      </c>
      <c r="AX408" s="13" t="s">
        <v>81</v>
      </c>
      <c r="AY408" s="211" t="s">
        <v>148</v>
      </c>
    </row>
    <row r="409" spans="1:65" s="2" customFormat="1" ht="16.5" customHeight="1">
      <c r="A409" s="37"/>
      <c r="B409" s="38"/>
      <c r="C409" s="182" t="s">
        <v>546</v>
      </c>
      <c r="D409" s="182" t="s">
        <v>150</v>
      </c>
      <c r="E409" s="183" t="s">
        <v>547</v>
      </c>
      <c r="F409" s="184" t="s">
        <v>548</v>
      </c>
      <c r="G409" s="185" t="s">
        <v>101</v>
      </c>
      <c r="H409" s="186">
        <v>10</v>
      </c>
      <c r="I409" s="187"/>
      <c r="J409" s="188">
        <f>ROUND(I409*H409,2)</f>
        <v>0</v>
      </c>
      <c r="K409" s="184" t="s">
        <v>153</v>
      </c>
      <c r="L409" s="42"/>
      <c r="M409" s="189" t="s">
        <v>21</v>
      </c>
      <c r="N409" s="190" t="s">
        <v>44</v>
      </c>
      <c r="O409" s="67"/>
      <c r="P409" s="191">
        <f>O409*H409</f>
        <v>0</v>
      </c>
      <c r="Q409" s="191">
        <v>6.0000000000000002E-5</v>
      </c>
      <c r="R409" s="191">
        <f>Q409*H409</f>
        <v>6.0000000000000006E-4</v>
      </c>
      <c r="S409" s="191">
        <v>0</v>
      </c>
      <c r="T409" s="192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3" t="s">
        <v>154</v>
      </c>
      <c r="AT409" s="193" t="s">
        <v>150</v>
      </c>
      <c r="AU409" s="193" t="s">
        <v>83</v>
      </c>
      <c r="AY409" s="20" t="s">
        <v>148</v>
      </c>
      <c r="BE409" s="194">
        <f>IF(N409="základní",J409,0)</f>
        <v>0</v>
      </c>
      <c r="BF409" s="194">
        <f>IF(N409="snížená",J409,0)</f>
        <v>0</v>
      </c>
      <c r="BG409" s="194">
        <f>IF(N409="zákl. přenesená",J409,0)</f>
        <v>0</v>
      </c>
      <c r="BH409" s="194">
        <f>IF(N409="sníž. přenesená",J409,0)</f>
        <v>0</v>
      </c>
      <c r="BI409" s="194">
        <f>IF(N409="nulová",J409,0)</f>
        <v>0</v>
      </c>
      <c r="BJ409" s="20" t="s">
        <v>81</v>
      </c>
      <c r="BK409" s="194">
        <f>ROUND(I409*H409,2)</f>
        <v>0</v>
      </c>
      <c r="BL409" s="20" t="s">
        <v>154</v>
      </c>
      <c r="BM409" s="193" t="s">
        <v>549</v>
      </c>
    </row>
    <row r="410" spans="1:65" s="2" customFormat="1" ht="11.25">
      <c r="A410" s="37"/>
      <c r="B410" s="38"/>
      <c r="C410" s="39"/>
      <c r="D410" s="195" t="s">
        <v>156</v>
      </c>
      <c r="E410" s="39"/>
      <c r="F410" s="196" t="s">
        <v>550</v>
      </c>
      <c r="G410" s="39"/>
      <c r="H410" s="39"/>
      <c r="I410" s="197"/>
      <c r="J410" s="39"/>
      <c r="K410" s="39"/>
      <c r="L410" s="42"/>
      <c r="M410" s="198"/>
      <c r="N410" s="199"/>
      <c r="O410" s="67"/>
      <c r="P410" s="67"/>
      <c r="Q410" s="67"/>
      <c r="R410" s="67"/>
      <c r="S410" s="67"/>
      <c r="T410" s="68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20" t="s">
        <v>156</v>
      </c>
      <c r="AU410" s="20" t="s">
        <v>83</v>
      </c>
    </row>
    <row r="411" spans="1:65" s="13" customFormat="1" ht="11.25">
      <c r="B411" s="200"/>
      <c r="C411" s="201"/>
      <c r="D411" s="202" t="s">
        <v>158</v>
      </c>
      <c r="E411" s="203" t="s">
        <v>21</v>
      </c>
      <c r="F411" s="204" t="s">
        <v>551</v>
      </c>
      <c r="G411" s="201"/>
      <c r="H411" s="205">
        <v>10</v>
      </c>
      <c r="I411" s="206"/>
      <c r="J411" s="201"/>
      <c r="K411" s="201"/>
      <c r="L411" s="207"/>
      <c r="M411" s="208"/>
      <c r="N411" s="209"/>
      <c r="O411" s="209"/>
      <c r="P411" s="209"/>
      <c r="Q411" s="209"/>
      <c r="R411" s="209"/>
      <c r="S411" s="209"/>
      <c r="T411" s="210"/>
      <c r="AT411" s="211" t="s">
        <v>158</v>
      </c>
      <c r="AU411" s="211" t="s">
        <v>83</v>
      </c>
      <c r="AV411" s="13" t="s">
        <v>83</v>
      </c>
      <c r="AW411" s="13" t="s">
        <v>34</v>
      </c>
      <c r="AX411" s="13" t="s">
        <v>73</v>
      </c>
      <c r="AY411" s="211" t="s">
        <v>148</v>
      </c>
    </row>
    <row r="412" spans="1:65" s="14" customFormat="1" ht="11.25">
      <c r="B412" s="212"/>
      <c r="C412" s="213"/>
      <c r="D412" s="202" t="s">
        <v>158</v>
      </c>
      <c r="E412" s="214" t="s">
        <v>21</v>
      </c>
      <c r="F412" s="215" t="s">
        <v>160</v>
      </c>
      <c r="G412" s="213"/>
      <c r="H412" s="216">
        <v>10</v>
      </c>
      <c r="I412" s="217"/>
      <c r="J412" s="213"/>
      <c r="K412" s="213"/>
      <c r="L412" s="218"/>
      <c r="M412" s="219"/>
      <c r="N412" s="220"/>
      <c r="O412" s="220"/>
      <c r="P412" s="220"/>
      <c r="Q412" s="220"/>
      <c r="R412" s="220"/>
      <c r="S412" s="220"/>
      <c r="T412" s="221"/>
      <c r="AT412" s="222" t="s">
        <v>158</v>
      </c>
      <c r="AU412" s="222" t="s">
        <v>83</v>
      </c>
      <c r="AV412" s="14" t="s">
        <v>161</v>
      </c>
      <c r="AW412" s="14" t="s">
        <v>34</v>
      </c>
      <c r="AX412" s="14" t="s">
        <v>73</v>
      </c>
      <c r="AY412" s="222" t="s">
        <v>148</v>
      </c>
    </row>
    <row r="413" spans="1:65" s="16" customFormat="1" ht="11.25">
      <c r="B413" s="233"/>
      <c r="C413" s="234"/>
      <c r="D413" s="202" t="s">
        <v>158</v>
      </c>
      <c r="E413" s="235" t="s">
        <v>21</v>
      </c>
      <c r="F413" s="236" t="s">
        <v>179</v>
      </c>
      <c r="G413" s="234"/>
      <c r="H413" s="237">
        <v>10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158</v>
      </c>
      <c r="AU413" s="243" t="s">
        <v>83</v>
      </c>
      <c r="AV413" s="16" t="s">
        <v>154</v>
      </c>
      <c r="AW413" s="16" t="s">
        <v>34</v>
      </c>
      <c r="AX413" s="16" t="s">
        <v>81</v>
      </c>
      <c r="AY413" s="243" t="s">
        <v>148</v>
      </c>
    </row>
    <row r="414" spans="1:65" s="12" customFormat="1" ht="22.9" customHeight="1">
      <c r="B414" s="166"/>
      <c r="C414" s="167"/>
      <c r="D414" s="168" t="s">
        <v>72</v>
      </c>
      <c r="E414" s="180" t="s">
        <v>213</v>
      </c>
      <c r="F414" s="180" t="s">
        <v>552</v>
      </c>
      <c r="G414" s="167"/>
      <c r="H414" s="167"/>
      <c r="I414" s="170"/>
      <c r="J414" s="181">
        <f>BK414</f>
        <v>0</v>
      </c>
      <c r="K414" s="167"/>
      <c r="L414" s="172"/>
      <c r="M414" s="173"/>
      <c r="N414" s="174"/>
      <c r="O414" s="174"/>
      <c r="P414" s="175">
        <f>SUM(P415:P494)</f>
        <v>0</v>
      </c>
      <c r="Q414" s="174"/>
      <c r="R414" s="175">
        <f>SUM(R415:R494)</f>
        <v>1.8678136999999999</v>
      </c>
      <c r="S414" s="174"/>
      <c r="T414" s="176">
        <f>SUM(T415:T494)</f>
        <v>1.5378000000000001</v>
      </c>
      <c r="AR414" s="177" t="s">
        <v>81</v>
      </c>
      <c r="AT414" s="178" t="s">
        <v>72</v>
      </c>
      <c r="AU414" s="178" t="s">
        <v>81</v>
      </c>
      <c r="AY414" s="177" t="s">
        <v>148</v>
      </c>
      <c r="BK414" s="179">
        <f>SUM(BK415:BK494)</f>
        <v>0</v>
      </c>
    </row>
    <row r="415" spans="1:65" s="2" customFormat="1" ht="24.2" customHeight="1">
      <c r="A415" s="37"/>
      <c r="B415" s="38"/>
      <c r="C415" s="182" t="s">
        <v>553</v>
      </c>
      <c r="D415" s="182" t="s">
        <v>150</v>
      </c>
      <c r="E415" s="183" t="s">
        <v>554</v>
      </c>
      <c r="F415" s="184" t="s">
        <v>555</v>
      </c>
      <c r="G415" s="185" t="s">
        <v>101</v>
      </c>
      <c r="H415" s="186">
        <v>8.65</v>
      </c>
      <c r="I415" s="187"/>
      <c r="J415" s="188">
        <f>ROUND(I415*H415,2)</f>
        <v>0</v>
      </c>
      <c r="K415" s="184" t="s">
        <v>153</v>
      </c>
      <c r="L415" s="42"/>
      <c r="M415" s="189" t="s">
        <v>21</v>
      </c>
      <c r="N415" s="190" t="s">
        <v>44</v>
      </c>
      <c r="O415" s="67"/>
      <c r="P415" s="191">
        <f>O415*H415</f>
        <v>0</v>
      </c>
      <c r="Q415" s="191">
        <v>0.14041999999999999</v>
      </c>
      <c r="R415" s="191">
        <f>Q415*H415</f>
        <v>1.2146329999999999</v>
      </c>
      <c r="S415" s="191">
        <v>0</v>
      </c>
      <c r="T415" s="192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3" t="s">
        <v>154</v>
      </c>
      <c r="AT415" s="193" t="s">
        <v>150</v>
      </c>
      <c r="AU415" s="193" t="s">
        <v>83</v>
      </c>
      <c r="AY415" s="20" t="s">
        <v>148</v>
      </c>
      <c r="BE415" s="194">
        <f>IF(N415="základní",J415,0)</f>
        <v>0</v>
      </c>
      <c r="BF415" s="194">
        <f>IF(N415="snížená",J415,0)</f>
        <v>0</v>
      </c>
      <c r="BG415" s="194">
        <f>IF(N415="zákl. přenesená",J415,0)</f>
        <v>0</v>
      </c>
      <c r="BH415" s="194">
        <f>IF(N415="sníž. přenesená",J415,0)</f>
        <v>0</v>
      </c>
      <c r="BI415" s="194">
        <f>IF(N415="nulová",J415,0)</f>
        <v>0</v>
      </c>
      <c r="BJ415" s="20" t="s">
        <v>81</v>
      </c>
      <c r="BK415" s="194">
        <f>ROUND(I415*H415,2)</f>
        <v>0</v>
      </c>
      <c r="BL415" s="20" t="s">
        <v>154</v>
      </c>
      <c r="BM415" s="193" t="s">
        <v>556</v>
      </c>
    </row>
    <row r="416" spans="1:65" s="2" customFormat="1" ht="11.25">
      <c r="A416" s="37"/>
      <c r="B416" s="38"/>
      <c r="C416" s="39"/>
      <c r="D416" s="195" t="s">
        <v>156</v>
      </c>
      <c r="E416" s="39"/>
      <c r="F416" s="196" t="s">
        <v>557</v>
      </c>
      <c r="G416" s="39"/>
      <c r="H416" s="39"/>
      <c r="I416" s="197"/>
      <c r="J416" s="39"/>
      <c r="K416" s="39"/>
      <c r="L416" s="42"/>
      <c r="M416" s="198"/>
      <c r="N416" s="199"/>
      <c r="O416" s="67"/>
      <c r="P416" s="67"/>
      <c r="Q416" s="67"/>
      <c r="R416" s="67"/>
      <c r="S416" s="67"/>
      <c r="T416" s="68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20" t="s">
        <v>156</v>
      </c>
      <c r="AU416" s="20" t="s">
        <v>83</v>
      </c>
    </row>
    <row r="417" spans="1:65" s="13" customFormat="1" ht="11.25">
      <c r="B417" s="200"/>
      <c r="C417" s="201"/>
      <c r="D417" s="202" t="s">
        <v>158</v>
      </c>
      <c r="E417" s="203" t="s">
        <v>21</v>
      </c>
      <c r="F417" s="204" t="s">
        <v>558</v>
      </c>
      <c r="G417" s="201"/>
      <c r="H417" s="205">
        <v>7.25</v>
      </c>
      <c r="I417" s="206"/>
      <c r="J417" s="201"/>
      <c r="K417" s="201"/>
      <c r="L417" s="207"/>
      <c r="M417" s="208"/>
      <c r="N417" s="209"/>
      <c r="O417" s="209"/>
      <c r="P417" s="209"/>
      <c r="Q417" s="209"/>
      <c r="R417" s="209"/>
      <c r="S417" s="209"/>
      <c r="T417" s="210"/>
      <c r="AT417" s="211" t="s">
        <v>158</v>
      </c>
      <c r="AU417" s="211" t="s">
        <v>83</v>
      </c>
      <c r="AV417" s="13" t="s">
        <v>83</v>
      </c>
      <c r="AW417" s="13" t="s">
        <v>34</v>
      </c>
      <c r="AX417" s="13" t="s">
        <v>73</v>
      </c>
      <c r="AY417" s="211" t="s">
        <v>148</v>
      </c>
    </row>
    <row r="418" spans="1:65" s="13" customFormat="1" ht="11.25">
      <c r="B418" s="200"/>
      <c r="C418" s="201"/>
      <c r="D418" s="202" t="s">
        <v>158</v>
      </c>
      <c r="E418" s="203" t="s">
        <v>21</v>
      </c>
      <c r="F418" s="204" t="s">
        <v>559</v>
      </c>
      <c r="G418" s="201"/>
      <c r="H418" s="205">
        <v>1.4</v>
      </c>
      <c r="I418" s="206"/>
      <c r="J418" s="201"/>
      <c r="K418" s="201"/>
      <c r="L418" s="207"/>
      <c r="M418" s="208"/>
      <c r="N418" s="209"/>
      <c r="O418" s="209"/>
      <c r="P418" s="209"/>
      <c r="Q418" s="209"/>
      <c r="R418" s="209"/>
      <c r="S418" s="209"/>
      <c r="T418" s="210"/>
      <c r="AT418" s="211" t="s">
        <v>158</v>
      </c>
      <c r="AU418" s="211" t="s">
        <v>83</v>
      </c>
      <c r="AV418" s="13" t="s">
        <v>83</v>
      </c>
      <c r="AW418" s="13" t="s">
        <v>34</v>
      </c>
      <c r="AX418" s="13" t="s">
        <v>73</v>
      </c>
      <c r="AY418" s="211" t="s">
        <v>148</v>
      </c>
    </row>
    <row r="419" spans="1:65" s="14" customFormat="1" ht="11.25">
      <c r="B419" s="212"/>
      <c r="C419" s="213"/>
      <c r="D419" s="202" t="s">
        <v>158</v>
      </c>
      <c r="E419" s="214" t="s">
        <v>21</v>
      </c>
      <c r="F419" s="215" t="s">
        <v>160</v>
      </c>
      <c r="G419" s="213"/>
      <c r="H419" s="216">
        <v>8.65</v>
      </c>
      <c r="I419" s="217"/>
      <c r="J419" s="213"/>
      <c r="K419" s="213"/>
      <c r="L419" s="218"/>
      <c r="M419" s="219"/>
      <c r="N419" s="220"/>
      <c r="O419" s="220"/>
      <c r="P419" s="220"/>
      <c r="Q419" s="220"/>
      <c r="R419" s="220"/>
      <c r="S419" s="220"/>
      <c r="T419" s="221"/>
      <c r="AT419" s="222" t="s">
        <v>158</v>
      </c>
      <c r="AU419" s="222" t="s">
        <v>83</v>
      </c>
      <c r="AV419" s="14" t="s">
        <v>161</v>
      </c>
      <c r="AW419" s="14" t="s">
        <v>34</v>
      </c>
      <c r="AX419" s="14" t="s">
        <v>81</v>
      </c>
      <c r="AY419" s="222" t="s">
        <v>148</v>
      </c>
    </row>
    <row r="420" spans="1:65" s="2" customFormat="1" ht="16.5" customHeight="1">
      <c r="A420" s="37"/>
      <c r="B420" s="38"/>
      <c r="C420" s="245" t="s">
        <v>560</v>
      </c>
      <c r="D420" s="245" t="s">
        <v>256</v>
      </c>
      <c r="E420" s="246" t="s">
        <v>561</v>
      </c>
      <c r="F420" s="247" t="s">
        <v>562</v>
      </c>
      <c r="G420" s="248" t="s">
        <v>101</v>
      </c>
      <c r="H420" s="249">
        <v>9.0830000000000002</v>
      </c>
      <c r="I420" s="250"/>
      <c r="J420" s="251">
        <f>ROUND(I420*H420,2)</f>
        <v>0</v>
      </c>
      <c r="K420" s="247" t="s">
        <v>153</v>
      </c>
      <c r="L420" s="252"/>
      <c r="M420" s="253" t="s">
        <v>21</v>
      </c>
      <c r="N420" s="254" t="s">
        <v>44</v>
      </c>
      <c r="O420" s="67"/>
      <c r="P420" s="191">
        <f>O420*H420</f>
        <v>0</v>
      </c>
      <c r="Q420" s="191">
        <v>2.1000000000000001E-2</v>
      </c>
      <c r="R420" s="191">
        <f>Q420*H420</f>
        <v>0.19074300000000002</v>
      </c>
      <c r="S420" s="191">
        <v>0</v>
      </c>
      <c r="T420" s="192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3" t="s">
        <v>203</v>
      </c>
      <c r="AT420" s="193" t="s">
        <v>256</v>
      </c>
      <c r="AU420" s="193" t="s">
        <v>83</v>
      </c>
      <c r="AY420" s="20" t="s">
        <v>148</v>
      </c>
      <c r="BE420" s="194">
        <f>IF(N420="základní",J420,0)</f>
        <v>0</v>
      </c>
      <c r="BF420" s="194">
        <f>IF(N420="snížená",J420,0)</f>
        <v>0</v>
      </c>
      <c r="BG420" s="194">
        <f>IF(N420="zákl. přenesená",J420,0)</f>
        <v>0</v>
      </c>
      <c r="BH420" s="194">
        <f>IF(N420="sníž. přenesená",J420,0)</f>
        <v>0</v>
      </c>
      <c r="BI420" s="194">
        <f>IF(N420="nulová",J420,0)</f>
        <v>0</v>
      </c>
      <c r="BJ420" s="20" t="s">
        <v>81</v>
      </c>
      <c r="BK420" s="194">
        <f>ROUND(I420*H420,2)</f>
        <v>0</v>
      </c>
      <c r="BL420" s="20" t="s">
        <v>154</v>
      </c>
      <c r="BM420" s="193" t="s">
        <v>563</v>
      </c>
    </row>
    <row r="421" spans="1:65" s="13" customFormat="1" ht="11.25">
      <c r="B421" s="200"/>
      <c r="C421" s="201"/>
      <c r="D421" s="202" t="s">
        <v>158</v>
      </c>
      <c r="E421" s="201"/>
      <c r="F421" s="204" t="s">
        <v>564</v>
      </c>
      <c r="G421" s="201"/>
      <c r="H421" s="205">
        <v>9.0830000000000002</v>
      </c>
      <c r="I421" s="206"/>
      <c r="J421" s="201"/>
      <c r="K421" s="201"/>
      <c r="L421" s="207"/>
      <c r="M421" s="208"/>
      <c r="N421" s="209"/>
      <c r="O421" s="209"/>
      <c r="P421" s="209"/>
      <c r="Q421" s="209"/>
      <c r="R421" s="209"/>
      <c r="S421" s="209"/>
      <c r="T421" s="210"/>
      <c r="AT421" s="211" t="s">
        <v>158</v>
      </c>
      <c r="AU421" s="211" t="s">
        <v>83</v>
      </c>
      <c r="AV421" s="13" t="s">
        <v>83</v>
      </c>
      <c r="AW421" s="13" t="s">
        <v>4</v>
      </c>
      <c r="AX421" s="13" t="s">
        <v>81</v>
      </c>
      <c r="AY421" s="211" t="s">
        <v>148</v>
      </c>
    </row>
    <row r="422" spans="1:65" s="2" customFormat="1" ht="16.5" customHeight="1">
      <c r="A422" s="37"/>
      <c r="B422" s="38"/>
      <c r="C422" s="182" t="s">
        <v>565</v>
      </c>
      <c r="D422" s="182" t="s">
        <v>150</v>
      </c>
      <c r="E422" s="183" t="s">
        <v>566</v>
      </c>
      <c r="F422" s="184" t="s">
        <v>567</v>
      </c>
      <c r="G422" s="185" t="s">
        <v>97</v>
      </c>
      <c r="H422" s="186">
        <v>19</v>
      </c>
      <c r="I422" s="187"/>
      <c r="J422" s="188">
        <f>ROUND(I422*H422,2)</f>
        <v>0</v>
      </c>
      <c r="K422" s="184" t="s">
        <v>153</v>
      </c>
      <c r="L422" s="42"/>
      <c r="M422" s="189" t="s">
        <v>21</v>
      </c>
      <c r="N422" s="190" t="s">
        <v>44</v>
      </c>
      <c r="O422" s="67"/>
      <c r="P422" s="191">
        <f>O422*H422</f>
        <v>0</v>
      </c>
      <c r="Q422" s="191">
        <v>4.6999999999999999E-4</v>
      </c>
      <c r="R422" s="191">
        <f>Q422*H422</f>
        <v>8.9300000000000004E-3</v>
      </c>
      <c r="S422" s="191">
        <v>0</v>
      </c>
      <c r="T422" s="192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3" t="s">
        <v>154</v>
      </c>
      <c r="AT422" s="193" t="s">
        <v>150</v>
      </c>
      <c r="AU422" s="193" t="s">
        <v>83</v>
      </c>
      <c r="AY422" s="20" t="s">
        <v>148</v>
      </c>
      <c r="BE422" s="194">
        <f>IF(N422="základní",J422,0)</f>
        <v>0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20" t="s">
        <v>81</v>
      </c>
      <c r="BK422" s="194">
        <f>ROUND(I422*H422,2)</f>
        <v>0</v>
      </c>
      <c r="BL422" s="20" t="s">
        <v>154</v>
      </c>
      <c r="BM422" s="193" t="s">
        <v>568</v>
      </c>
    </row>
    <row r="423" spans="1:65" s="2" customFormat="1" ht="11.25">
      <c r="A423" s="37"/>
      <c r="B423" s="38"/>
      <c r="C423" s="39"/>
      <c r="D423" s="195" t="s">
        <v>156</v>
      </c>
      <c r="E423" s="39"/>
      <c r="F423" s="196" t="s">
        <v>569</v>
      </c>
      <c r="G423" s="39"/>
      <c r="H423" s="39"/>
      <c r="I423" s="197"/>
      <c r="J423" s="39"/>
      <c r="K423" s="39"/>
      <c r="L423" s="42"/>
      <c r="M423" s="198"/>
      <c r="N423" s="199"/>
      <c r="O423" s="67"/>
      <c r="P423" s="67"/>
      <c r="Q423" s="67"/>
      <c r="R423" s="67"/>
      <c r="S423" s="67"/>
      <c r="T423" s="68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20" t="s">
        <v>156</v>
      </c>
      <c r="AU423" s="20" t="s">
        <v>83</v>
      </c>
    </row>
    <row r="424" spans="1:65" s="13" customFormat="1" ht="11.25">
      <c r="B424" s="200"/>
      <c r="C424" s="201"/>
      <c r="D424" s="202" t="s">
        <v>158</v>
      </c>
      <c r="E424" s="203" t="s">
        <v>21</v>
      </c>
      <c r="F424" s="204" t="s">
        <v>570</v>
      </c>
      <c r="G424" s="201"/>
      <c r="H424" s="205">
        <v>13</v>
      </c>
      <c r="I424" s="206"/>
      <c r="J424" s="201"/>
      <c r="K424" s="201"/>
      <c r="L424" s="207"/>
      <c r="M424" s="208"/>
      <c r="N424" s="209"/>
      <c r="O424" s="209"/>
      <c r="P424" s="209"/>
      <c r="Q424" s="209"/>
      <c r="R424" s="209"/>
      <c r="S424" s="209"/>
      <c r="T424" s="210"/>
      <c r="AT424" s="211" t="s">
        <v>158</v>
      </c>
      <c r="AU424" s="211" t="s">
        <v>83</v>
      </c>
      <c r="AV424" s="13" t="s">
        <v>83</v>
      </c>
      <c r="AW424" s="13" t="s">
        <v>34</v>
      </c>
      <c r="AX424" s="13" t="s">
        <v>73</v>
      </c>
      <c r="AY424" s="211" t="s">
        <v>148</v>
      </c>
    </row>
    <row r="425" spans="1:65" s="13" customFormat="1" ht="11.25">
      <c r="B425" s="200"/>
      <c r="C425" s="201"/>
      <c r="D425" s="202" t="s">
        <v>158</v>
      </c>
      <c r="E425" s="203" t="s">
        <v>21</v>
      </c>
      <c r="F425" s="204" t="s">
        <v>571</v>
      </c>
      <c r="G425" s="201"/>
      <c r="H425" s="205">
        <v>6</v>
      </c>
      <c r="I425" s="206"/>
      <c r="J425" s="201"/>
      <c r="K425" s="201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158</v>
      </c>
      <c r="AU425" s="211" t="s">
        <v>83</v>
      </c>
      <c r="AV425" s="13" t="s">
        <v>83</v>
      </c>
      <c r="AW425" s="13" t="s">
        <v>34</v>
      </c>
      <c r="AX425" s="13" t="s">
        <v>73</v>
      </c>
      <c r="AY425" s="211" t="s">
        <v>148</v>
      </c>
    </row>
    <row r="426" spans="1:65" s="14" customFormat="1" ht="11.25">
      <c r="B426" s="212"/>
      <c r="C426" s="213"/>
      <c r="D426" s="202" t="s">
        <v>158</v>
      </c>
      <c r="E426" s="214" t="s">
        <v>21</v>
      </c>
      <c r="F426" s="215" t="s">
        <v>160</v>
      </c>
      <c r="G426" s="213"/>
      <c r="H426" s="216">
        <v>19</v>
      </c>
      <c r="I426" s="217"/>
      <c r="J426" s="213"/>
      <c r="K426" s="213"/>
      <c r="L426" s="218"/>
      <c r="M426" s="219"/>
      <c r="N426" s="220"/>
      <c r="O426" s="220"/>
      <c r="P426" s="220"/>
      <c r="Q426" s="220"/>
      <c r="R426" s="220"/>
      <c r="S426" s="220"/>
      <c r="T426" s="221"/>
      <c r="AT426" s="222" t="s">
        <v>158</v>
      </c>
      <c r="AU426" s="222" t="s">
        <v>83</v>
      </c>
      <c r="AV426" s="14" t="s">
        <v>161</v>
      </c>
      <c r="AW426" s="14" t="s">
        <v>34</v>
      </c>
      <c r="AX426" s="14" t="s">
        <v>81</v>
      </c>
      <c r="AY426" s="222" t="s">
        <v>148</v>
      </c>
    </row>
    <row r="427" spans="1:65" s="2" customFormat="1" ht="24.2" customHeight="1">
      <c r="A427" s="37"/>
      <c r="B427" s="38"/>
      <c r="C427" s="182" t="s">
        <v>572</v>
      </c>
      <c r="D427" s="182" t="s">
        <v>150</v>
      </c>
      <c r="E427" s="183" t="s">
        <v>573</v>
      </c>
      <c r="F427" s="184" t="s">
        <v>574</v>
      </c>
      <c r="G427" s="185" t="s">
        <v>101</v>
      </c>
      <c r="H427" s="186">
        <v>2.85</v>
      </c>
      <c r="I427" s="187"/>
      <c r="J427" s="188">
        <f>ROUND(I427*H427,2)</f>
        <v>0</v>
      </c>
      <c r="K427" s="184" t="s">
        <v>153</v>
      </c>
      <c r="L427" s="42"/>
      <c r="M427" s="189" t="s">
        <v>21</v>
      </c>
      <c r="N427" s="190" t="s">
        <v>44</v>
      </c>
      <c r="O427" s="67"/>
      <c r="P427" s="191">
        <f>O427*H427</f>
        <v>0</v>
      </c>
      <c r="Q427" s="191">
        <v>8.7819999999999995E-2</v>
      </c>
      <c r="R427" s="191">
        <f>Q427*H427</f>
        <v>0.25028699999999998</v>
      </c>
      <c r="S427" s="191">
        <v>0</v>
      </c>
      <c r="T427" s="192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3" t="s">
        <v>154</v>
      </c>
      <c r="AT427" s="193" t="s">
        <v>150</v>
      </c>
      <c r="AU427" s="193" t="s">
        <v>83</v>
      </c>
      <c r="AY427" s="20" t="s">
        <v>148</v>
      </c>
      <c r="BE427" s="194">
        <f>IF(N427="základní",J427,0)</f>
        <v>0</v>
      </c>
      <c r="BF427" s="194">
        <f>IF(N427="snížená",J427,0)</f>
        <v>0</v>
      </c>
      <c r="BG427" s="194">
        <f>IF(N427="zákl. přenesená",J427,0)</f>
        <v>0</v>
      </c>
      <c r="BH427" s="194">
        <f>IF(N427="sníž. přenesená",J427,0)</f>
        <v>0</v>
      </c>
      <c r="BI427" s="194">
        <f>IF(N427="nulová",J427,0)</f>
        <v>0</v>
      </c>
      <c r="BJ427" s="20" t="s">
        <v>81</v>
      </c>
      <c r="BK427" s="194">
        <f>ROUND(I427*H427,2)</f>
        <v>0</v>
      </c>
      <c r="BL427" s="20" t="s">
        <v>154</v>
      </c>
      <c r="BM427" s="193" t="s">
        <v>575</v>
      </c>
    </row>
    <row r="428" spans="1:65" s="2" customFormat="1" ht="11.25">
      <c r="A428" s="37"/>
      <c r="B428" s="38"/>
      <c r="C428" s="39"/>
      <c r="D428" s="195" t="s">
        <v>156</v>
      </c>
      <c r="E428" s="39"/>
      <c r="F428" s="196" t="s">
        <v>576</v>
      </c>
      <c r="G428" s="39"/>
      <c r="H428" s="39"/>
      <c r="I428" s="197"/>
      <c r="J428" s="39"/>
      <c r="K428" s="39"/>
      <c r="L428" s="42"/>
      <c r="M428" s="198"/>
      <c r="N428" s="199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20" t="s">
        <v>156</v>
      </c>
      <c r="AU428" s="20" t="s">
        <v>83</v>
      </c>
    </row>
    <row r="429" spans="1:65" s="13" customFormat="1" ht="11.25">
      <c r="B429" s="200"/>
      <c r="C429" s="201"/>
      <c r="D429" s="202" t="s">
        <v>158</v>
      </c>
      <c r="E429" s="203" t="s">
        <v>21</v>
      </c>
      <c r="F429" s="204" t="s">
        <v>577</v>
      </c>
      <c r="G429" s="201"/>
      <c r="H429" s="205">
        <v>2.85</v>
      </c>
      <c r="I429" s="206"/>
      <c r="J429" s="201"/>
      <c r="K429" s="201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158</v>
      </c>
      <c r="AU429" s="211" t="s">
        <v>83</v>
      </c>
      <c r="AV429" s="13" t="s">
        <v>83</v>
      </c>
      <c r="AW429" s="13" t="s">
        <v>34</v>
      </c>
      <c r="AX429" s="13" t="s">
        <v>73</v>
      </c>
      <c r="AY429" s="211" t="s">
        <v>148</v>
      </c>
    </row>
    <row r="430" spans="1:65" s="14" customFormat="1" ht="11.25">
      <c r="B430" s="212"/>
      <c r="C430" s="213"/>
      <c r="D430" s="202" t="s">
        <v>158</v>
      </c>
      <c r="E430" s="214" t="s">
        <v>21</v>
      </c>
      <c r="F430" s="215" t="s">
        <v>160</v>
      </c>
      <c r="G430" s="213"/>
      <c r="H430" s="216">
        <v>2.85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158</v>
      </c>
      <c r="AU430" s="222" t="s">
        <v>83</v>
      </c>
      <c r="AV430" s="14" t="s">
        <v>161</v>
      </c>
      <c r="AW430" s="14" t="s">
        <v>34</v>
      </c>
      <c r="AX430" s="14" t="s">
        <v>81</v>
      </c>
      <c r="AY430" s="222" t="s">
        <v>148</v>
      </c>
    </row>
    <row r="431" spans="1:65" s="2" customFormat="1" ht="16.5" customHeight="1">
      <c r="A431" s="37"/>
      <c r="B431" s="38"/>
      <c r="C431" s="182" t="s">
        <v>578</v>
      </c>
      <c r="D431" s="182" t="s">
        <v>150</v>
      </c>
      <c r="E431" s="183" t="s">
        <v>579</v>
      </c>
      <c r="F431" s="184" t="s">
        <v>580</v>
      </c>
      <c r="G431" s="185" t="s">
        <v>346</v>
      </c>
      <c r="H431" s="186">
        <v>1</v>
      </c>
      <c r="I431" s="187"/>
      <c r="J431" s="188">
        <f>ROUND(I431*H431,2)</f>
        <v>0</v>
      </c>
      <c r="K431" s="184" t="s">
        <v>153</v>
      </c>
      <c r="L431" s="42"/>
      <c r="M431" s="189" t="s">
        <v>21</v>
      </c>
      <c r="N431" s="190" t="s">
        <v>44</v>
      </c>
      <c r="O431" s="67"/>
      <c r="P431" s="191">
        <f>O431*H431</f>
        <v>0</v>
      </c>
      <c r="Q431" s="191">
        <v>0.19503999999999999</v>
      </c>
      <c r="R431" s="191">
        <f>Q431*H431</f>
        <v>0.19503999999999999</v>
      </c>
      <c r="S431" s="191">
        <v>0</v>
      </c>
      <c r="T431" s="192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3" t="s">
        <v>154</v>
      </c>
      <c r="AT431" s="193" t="s">
        <v>150</v>
      </c>
      <c r="AU431" s="193" t="s">
        <v>83</v>
      </c>
      <c r="AY431" s="20" t="s">
        <v>148</v>
      </c>
      <c r="BE431" s="194">
        <f>IF(N431="základní",J431,0)</f>
        <v>0</v>
      </c>
      <c r="BF431" s="194">
        <f>IF(N431="snížená",J431,0)</f>
        <v>0</v>
      </c>
      <c r="BG431" s="194">
        <f>IF(N431="zákl. přenesená",J431,0)</f>
        <v>0</v>
      </c>
      <c r="BH431" s="194">
        <f>IF(N431="sníž. přenesená",J431,0)</f>
        <v>0</v>
      </c>
      <c r="BI431" s="194">
        <f>IF(N431="nulová",J431,0)</f>
        <v>0</v>
      </c>
      <c r="BJ431" s="20" t="s">
        <v>81</v>
      </c>
      <c r="BK431" s="194">
        <f>ROUND(I431*H431,2)</f>
        <v>0</v>
      </c>
      <c r="BL431" s="20" t="s">
        <v>154</v>
      </c>
      <c r="BM431" s="193" t="s">
        <v>581</v>
      </c>
    </row>
    <row r="432" spans="1:65" s="2" customFormat="1" ht="11.25">
      <c r="A432" s="37"/>
      <c r="B432" s="38"/>
      <c r="C432" s="39"/>
      <c r="D432" s="195" t="s">
        <v>156</v>
      </c>
      <c r="E432" s="39"/>
      <c r="F432" s="196" t="s">
        <v>582</v>
      </c>
      <c r="G432" s="39"/>
      <c r="H432" s="39"/>
      <c r="I432" s="197"/>
      <c r="J432" s="39"/>
      <c r="K432" s="39"/>
      <c r="L432" s="42"/>
      <c r="M432" s="198"/>
      <c r="N432" s="199"/>
      <c r="O432" s="67"/>
      <c r="P432" s="67"/>
      <c r="Q432" s="67"/>
      <c r="R432" s="67"/>
      <c r="S432" s="67"/>
      <c r="T432" s="68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20" t="s">
        <v>156</v>
      </c>
      <c r="AU432" s="20" t="s">
        <v>83</v>
      </c>
    </row>
    <row r="433" spans="1:65" s="13" customFormat="1" ht="11.25">
      <c r="B433" s="200"/>
      <c r="C433" s="201"/>
      <c r="D433" s="202" t="s">
        <v>158</v>
      </c>
      <c r="E433" s="203" t="s">
        <v>21</v>
      </c>
      <c r="F433" s="204" t="s">
        <v>583</v>
      </c>
      <c r="G433" s="201"/>
      <c r="H433" s="205">
        <v>1</v>
      </c>
      <c r="I433" s="206"/>
      <c r="J433" s="201"/>
      <c r="K433" s="201"/>
      <c r="L433" s="207"/>
      <c r="M433" s="208"/>
      <c r="N433" s="209"/>
      <c r="O433" s="209"/>
      <c r="P433" s="209"/>
      <c r="Q433" s="209"/>
      <c r="R433" s="209"/>
      <c r="S433" s="209"/>
      <c r="T433" s="210"/>
      <c r="AT433" s="211" t="s">
        <v>158</v>
      </c>
      <c r="AU433" s="211" t="s">
        <v>83</v>
      </c>
      <c r="AV433" s="13" t="s">
        <v>83</v>
      </c>
      <c r="AW433" s="13" t="s">
        <v>34</v>
      </c>
      <c r="AX433" s="13" t="s">
        <v>73</v>
      </c>
      <c r="AY433" s="211" t="s">
        <v>148</v>
      </c>
    </row>
    <row r="434" spans="1:65" s="14" customFormat="1" ht="11.25">
      <c r="B434" s="212"/>
      <c r="C434" s="213"/>
      <c r="D434" s="202" t="s">
        <v>158</v>
      </c>
      <c r="E434" s="214" t="s">
        <v>21</v>
      </c>
      <c r="F434" s="215" t="s">
        <v>160</v>
      </c>
      <c r="G434" s="213"/>
      <c r="H434" s="216">
        <v>1</v>
      </c>
      <c r="I434" s="217"/>
      <c r="J434" s="213"/>
      <c r="K434" s="213"/>
      <c r="L434" s="218"/>
      <c r="M434" s="219"/>
      <c r="N434" s="220"/>
      <c r="O434" s="220"/>
      <c r="P434" s="220"/>
      <c r="Q434" s="220"/>
      <c r="R434" s="220"/>
      <c r="S434" s="220"/>
      <c r="T434" s="221"/>
      <c r="AT434" s="222" t="s">
        <v>158</v>
      </c>
      <c r="AU434" s="222" t="s">
        <v>83</v>
      </c>
      <c r="AV434" s="14" t="s">
        <v>161</v>
      </c>
      <c r="AW434" s="14" t="s">
        <v>34</v>
      </c>
      <c r="AX434" s="14" t="s">
        <v>81</v>
      </c>
      <c r="AY434" s="222" t="s">
        <v>148</v>
      </c>
    </row>
    <row r="435" spans="1:65" s="2" customFormat="1" ht="16.5" customHeight="1">
      <c r="A435" s="37"/>
      <c r="B435" s="38"/>
      <c r="C435" s="182" t="s">
        <v>584</v>
      </c>
      <c r="D435" s="182" t="s">
        <v>150</v>
      </c>
      <c r="E435" s="183" t="s">
        <v>585</v>
      </c>
      <c r="F435" s="184" t="s">
        <v>586</v>
      </c>
      <c r="G435" s="185" t="s">
        <v>346</v>
      </c>
      <c r="H435" s="186">
        <v>1</v>
      </c>
      <c r="I435" s="187"/>
      <c r="J435" s="188">
        <f>ROUND(I435*H435,2)</f>
        <v>0</v>
      </c>
      <c r="K435" s="184" t="s">
        <v>153</v>
      </c>
      <c r="L435" s="42"/>
      <c r="M435" s="189" t="s">
        <v>21</v>
      </c>
      <c r="N435" s="190" t="s">
        <v>44</v>
      </c>
      <c r="O435" s="67"/>
      <c r="P435" s="191">
        <f>O435*H435</f>
        <v>0</v>
      </c>
      <c r="Q435" s="191">
        <v>8.0000000000000007E-5</v>
      </c>
      <c r="R435" s="191">
        <f>Q435*H435</f>
        <v>8.0000000000000007E-5</v>
      </c>
      <c r="S435" s="191">
        <v>0</v>
      </c>
      <c r="T435" s="192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3" t="s">
        <v>154</v>
      </c>
      <c r="AT435" s="193" t="s">
        <v>150</v>
      </c>
      <c r="AU435" s="193" t="s">
        <v>83</v>
      </c>
      <c r="AY435" s="20" t="s">
        <v>148</v>
      </c>
      <c r="BE435" s="194">
        <f>IF(N435="základní",J435,0)</f>
        <v>0</v>
      </c>
      <c r="BF435" s="194">
        <f>IF(N435="snížená",J435,0)</f>
        <v>0</v>
      </c>
      <c r="BG435" s="194">
        <f>IF(N435="zákl. přenesená",J435,0)</f>
        <v>0</v>
      </c>
      <c r="BH435" s="194">
        <f>IF(N435="sníž. přenesená",J435,0)</f>
        <v>0</v>
      </c>
      <c r="BI435" s="194">
        <f>IF(N435="nulová",J435,0)</f>
        <v>0</v>
      </c>
      <c r="BJ435" s="20" t="s">
        <v>81</v>
      </c>
      <c r="BK435" s="194">
        <f>ROUND(I435*H435,2)</f>
        <v>0</v>
      </c>
      <c r="BL435" s="20" t="s">
        <v>154</v>
      </c>
      <c r="BM435" s="193" t="s">
        <v>587</v>
      </c>
    </row>
    <row r="436" spans="1:65" s="2" customFormat="1" ht="11.25">
      <c r="A436" s="37"/>
      <c r="B436" s="38"/>
      <c r="C436" s="39"/>
      <c r="D436" s="195" t="s">
        <v>156</v>
      </c>
      <c r="E436" s="39"/>
      <c r="F436" s="196" t="s">
        <v>588</v>
      </c>
      <c r="G436" s="39"/>
      <c r="H436" s="39"/>
      <c r="I436" s="197"/>
      <c r="J436" s="39"/>
      <c r="K436" s="39"/>
      <c r="L436" s="42"/>
      <c r="M436" s="198"/>
      <c r="N436" s="199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20" t="s">
        <v>156</v>
      </c>
      <c r="AU436" s="20" t="s">
        <v>83</v>
      </c>
    </row>
    <row r="437" spans="1:65" s="13" customFormat="1" ht="11.25">
      <c r="B437" s="200"/>
      <c r="C437" s="201"/>
      <c r="D437" s="202" t="s">
        <v>158</v>
      </c>
      <c r="E437" s="203" t="s">
        <v>21</v>
      </c>
      <c r="F437" s="204" t="s">
        <v>583</v>
      </c>
      <c r="G437" s="201"/>
      <c r="H437" s="205">
        <v>1</v>
      </c>
      <c r="I437" s="206"/>
      <c r="J437" s="201"/>
      <c r="K437" s="201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158</v>
      </c>
      <c r="AU437" s="211" t="s">
        <v>83</v>
      </c>
      <c r="AV437" s="13" t="s">
        <v>83</v>
      </c>
      <c r="AW437" s="13" t="s">
        <v>34</v>
      </c>
      <c r="AX437" s="13" t="s">
        <v>73</v>
      </c>
      <c r="AY437" s="211" t="s">
        <v>148</v>
      </c>
    </row>
    <row r="438" spans="1:65" s="14" customFormat="1" ht="11.25">
      <c r="B438" s="212"/>
      <c r="C438" s="213"/>
      <c r="D438" s="202" t="s">
        <v>158</v>
      </c>
      <c r="E438" s="214" t="s">
        <v>21</v>
      </c>
      <c r="F438" s="215" t="s">
        <v>160</v>
      </c>
      <c r="G438" s="213"/>
      <c r="H438" s="216">
        <v>1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158</v>
      </c>
      <c r="AU438" s="222" t="s">
        <v>83</v>
      </c>
      <c r="AV438" s="14" t="s">
        <v>161</v>
      </c>
      <c r="AW438" s="14" t="s">
        <v>34</v>
      </c>
      <c r="AX438" s="14" t="s">
        <v>81</v>
      </c>
      <c r="AY438" s="222" t="s">
        <v>148</v>
      </c>
    </row>
    <row r="439" spans="1:65" s="2" customFormat="1" ht="16.5" customHeight="1">
      <c r="A439" s="37"/>
      <c r="B439" s="38"/>
      <c r="C439" s="182" t="s">
        <v>589</v>
      </c>
      <c r="D439" s="182" t="s">
        <v>150</v>
      </c>
      <c r="E439" s="183" t="s">
        <v>590</v>
      </c>
      <c r="F439" s="184" t="s">
        <v>591</v>
      </c>
      <c r="G439" s="185" t="s">
        <v>346</v>
      </c>
      <c r="H439" s="186">
        <v>1</v>
      </c>
      <c r="I439" s="187"/>
      <c r="J439" s="188">
        <f>ROUND(I439*H439,2)</f>
        <v>0</v>
      </c>
      <c r="K439" s="184" t="s">
        <v>153</v>
      </c>
      <c r="L439" s="42"/>
      <c r="M439" s="189" t="s">
        <v>21</v>
      </c>
      <c r="N439" s="190" t="s">
        <v>44</v>
      </c>
      <c r="O439" s="67"/>
      <c r="P439" s="191">
        <f>O439*H439</f>
        <v>0</v>
      </c>
      <c r="Q439" s="191">
        <v>2.0000000000000001E-4</v>
      </c>
      <c r="R439" s="191">
        <f>Q439*H439</f>
        <v>2.0000000000000001E-4</v>
      </c>
      <c r="S439" s="191">
        <v>0</v>
      </c>
      <c r="T439" s="192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3" t="s">
        <v>154</v>
      </c>
      <c r="AT439" s="193" t="s">
        <v>150</v>
      </c>
      <c r="AU439" s="193" t="s">
        <v>83</v>
      </c>
      <c r="AY439" s="20" t="s">
        <v>148</v>
      </c>
      <c r="BE439" s="194">
        <f>IF(N439="základní",J439,0)</f>
        <v>0</v>
      </c>
      <c r="BF439" s="194">
        <f>IF(N439="snížená",J439,0)</f>
        <v>0</v>
      </c>
      <c r="BG439" s="194">
        <f>IF(N439="zákl. přenesená",J439,0)</f>
        <v>0</v>
      </c>
      <c r="BH439" s="194">
        <f>IF(N439="sníž. přenesená",J439,0)</f>
        <v>0</v>
      </c>
      <c r="BI439" s="194">
        <f>IF(N439="nulová",J439,0)</f>
        <v>0</v>
      </c>
      <c r="BJ439" s="20" t="s">
        <v>81</v>
      </c>
      <c r="BK439" s="194">
        <f>ROUND(I439*H439,2)</f>
        <v>0</v>
      </c>
      <c r="BL439" s="20" t="s">
        <v>154</v>
      </c>
      <c r="BM439" s="193" t="s">
        <v>592</v>
      </c>
    </row>
    <row r="440" spans="1:65" s="2" customFormat="1" ht="11.25">
      <c r="A440" s="37"/>
      <c r="B440" s="38"/>
      <c r="C440" s="39"/>
      <c r="D440" s="195" t="s">
        <v>156</v>
      </c>
      <c r="E440" s="39"/>
      <c r="F440" s="196" t="s">
        <v>593</v>
      </c>
      <c r="G440" s="39"/>
      <c r="H440" s="39"/>
      <c r="I440" s="197"/>
      <c r="J440" s="39"/>
      <c r="K440" s="39"/>
      <c r="L440" s="42"/>
      <c r="M440" s="198"/>
      <c r="N440" s="199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156</v>
      </c>
      <c r="AU440" s="20" t="s">
        <v>83</v>
      </c>
    </row>
    <row r="441" spans="1:65" s="13" customFormat="1" ht="11.25">
      <c r="B441" s="200"/>
      <c r="C441" s="201"/>
      <c r="D441" s="202" t="s">
        <v>158</v>
      </c>
      <c r="E441" s="203" t="s">
        <v>21</v>
      </c>
      <c r="F441" s="204" t="s">
        <v>583</v>
      </c>
      <c r="G441" s="201"/>
      <c r="H441" s="205">
        <v>1</v>
      </c>
      <c r="I441" s="206"/>
      <c r="J441" s="201"/>
      <c r="K441" s="201"/>
      <c r="L441" s="207"/>
      <c r="M441" s="208"/>
      <c r="N441" s="209"/>
      <c r="O441" s="209"/>
      <c r="P441" s="209"/>
      <c r="Q441" s="209"/>
      <c r="R441" s="209"/>
      <c r="S441" s="209"/>
      <c r="T441" s="210"/>
      <c r="AT441" s="211" t="s">
        <v>158</v>
      </c>
      <c r="AU441" s="211" t="s">
        <v>83</v>
      </c>
      <c r="AV441" s="13" t="s">
        <v>83</v>
      </c>
      <c r="AW441" s="13" t="s">
        <v>34</v>
      </c>
      <c r="AX441" s="13" t="s">
        <v>73</v>
      </c>
      <c r="AY441" s="211" t="s">
        <v>148</v>
      </c>
    </row>
    <row r="442" spans="1:65" s="14" customFormat="1" ht="11.25">
      <c r="B442" s="212"/>
      <c r="C442" s="213"/>
      <c r="D442" s="202" t="s">
        <v>158</v>
      </c>
      <c r="E442" s="214" t="s">
        <v>21</v>
      </c>
      <c r="F442" s="215" t="s">
        <v>160</v>
      </c>
      <c r="G442" s="213"/>
      <c r="H442" s="216">
        <v>1</v>
      </c>
      <c r="I442" s="217"/>
      <c r="J442" s="213"/>
      <c r="K442" s="213"/>
      <c r="L442" s="218"/>
      <c r="M442" s="219"/>
      <c r="N442" s="220"/>
      <c r="O442" s="220"/>
      <c r="P442" s="220"/>
      <c r="Q442" s="220"/>
      <c r="R442" s="220"/>
      <c r="S442" s="220"/>
      <c r="T442" s="221"/>
      <c r="AT442" s="222" t="s">
        <v>158</v>
      </c>
      <c r="AU442" s="222" t="s">
        <v>83</v>
      </c>
      <c r="AV442" s="14" t="s">
        <v>161</v>
      </c>
      <c r="AW442" s="14" t="s">
        <v>34</v>
      </c>
      <c r="AX442" s="14" t="s">
        <v>81</v>
      </c>
      <c r="AY442" s="222" t="s">
        <v>148</v>
      </c>
    </row>
    <row r="443" spans="1:65" s="2" customFormat="1" ht="24.2" customHeight="1">
      <c r="A443" s="37"/>
      <c r="B443" s="38"/>
      <c r="C443" s="182" t="s">
        <v>594</v>
      </c>
      <c r="D443" s="182" t="s">
        <v>150</v>
      </c>
      <c r="E443" s="183" t="s">
        <v>595</v>
      </c>
      <c r="F443" s="184" t="s">
        <v>596</v>
      </c>
      <c r="G443" s="185" t="s">
        <v>597</v>
      </c>
      <c r="H443" s="186">
        <v>8</v>
      </c>
      <c r="I443" s="187"/>
      <c r="J443" s="188">
        <f>ROUND(I443*H443,2)</f>
        <v>0</v>
      </c>
      <c r="K443" s="184" t="s">
        <v>598</v>
      </c>
      <c r="L443" s="42"/>
      <c r="M443" s="189" t="s">
        <v>21</v>
      </c>
      <c r="N443" s="190" t="s">
        <v>44</v>
      </c>
      <c r="O443" s="67"/>
      <c r="P443" s="191">
        <f>O443*H443</f>
        <v>0</v>
      </c>
      <c r="Q443" s="191">
        <v>0</v>
      </c>
      <c r="R443" s="191">
        <f>Q443*H443</f>
        <v>0</v>
      </c>
      <c r="S443" s="191">
        <v>0</v>
      </c>
      <c r="T443" s="192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3" t="s">
        <v>154</v>
      </c>
      <c r="AT443" s="193" t="s">
        <v>150</v>
      </c>
      <c r="AU443" s="193" t="s">
        <v>83</v>
      </c>
      <c r="AY443" s="20" t="s">
        <v>148</v>
      </c>
      <c r="BE443" s="194">
        <f>IF(N443="základní",J443,0)</f>
        <v>0</v>
      </c>
      <c r="BF443" s="194">
        <f>IF(N443="snížená",J443,0)</f>
        <v>0</v>
      </c>
      <c r="BG443" s="194">
        <f>IF(N443="zákl. přenesená",J443,0)</f>
        <v>0</v>
      </c>
      <c r="BH443" s="194">
        <f>IF(N443="sníž. přenesená",J443,0)</f>
        <v>0</v>
      </c>
      <c r="BI443" s="194">
        <f>IF(N443="nulová",J443,0)</f>
        <v>0</v>
      </c>
      <c r="BJ443" s="20" t="s">
        <v>81</v>
      </c>
      <c r="BK443" s="194">
        <f>ROUND(I443*H443,2)</f>
        <v>0</v>
      </c>
      <c r="BL443" s="20" t="s">
        <v>154</v>
      </c>
      <c r="BM443" s="193" t="s">
        <v>599</v>
      </c>
    </row>
    <row r="444" spans="1:65" s="2" customFormat="1" ht="29.25">
      <c r="A444" s="37"/>
      <c r="B444" s="38"/>
      <c r="C444" s="39"/>
      <c r="D444" s="202" t="s">
        <v>218</v>
      </c>
      <c r="E444" s="39"/>
      <c r="F444" s="244" t="s">
        <v>600</v>
      </c>
      <c r="G444" s="39"/>
      <c r="H444" s="39"/>
      <c r="I444" s="197"/>
      <c r="J444" s="39"/>
      <c r="K444" s="39"/>
      <c r="L444" s="42"/>
      <c r="M444" s="198"/>
      <c r="N444" s="199"/>
      <c r="O444" s="67"/>
      <c r="P444" s="67"/>
      <c r="Q444" s="67"/>
      <c r="R444" s="67"/>
      <c r="S444" s="67"/>
      <c r="T444" s="68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20" t="s">
        <v>218</v>
      </c>
      <c r="AU444" s="20" t="s">
        <v>83</v>
      </c>
    </row>
    <row r="445" spans="1:65" s="2" customFormat="1" ht="24.2" customHeight="1">
      <c r="A445" s="37"/>
      <c r="B445" s="38"/>
      <c r="C445" s="182" t="s">
        <v>601</v>
      </c>
      <c r="D445" s="182" t="s">
        <v>150</v>
      </c>
      <c r="E445" s="183" t="s">
        <v>602</v>
      </c>
      <c r="F445" s="184" t="s">
        <v>603</v>
      </c>
      <c r="G445" s="185" t="s">
        <v>97</v>
      </c>
      <c r="H445" s="186">
        <v>43.2</v>
      </c>
      <c r="I445" s="187"/>
      <c r="J445" s="188">
        <f>ROUND(I445*H445,2)</f>
        <v>0</v>
      </c>
      <c r="K445" s="184" t="s">
        <v>153</v>
      </c>
      <c r="L445" s="42"/>
      <c r="M445" s="189" t="s">
        <v>21</v>
      </c>
      <c r="N445" s="190" t="s">
        <v>44</v>
      </c>
      <c r="O445" s="67"/>
      <c r="P445" s="191">
        <f>O445*H445</f>
        <v>0</v>
      </c>
      <c r="Q445" s="191">
        <v>0</v>
      </c>
      <c r="R445" s="191">
        <f>Q445*H445</f>
        <v>0</v>
      </c>
      <c r="S445" s="191">
        <v>0</v>
      </c>
      <c r="T445" s="192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3" t="s">
        <v>154</v>
      </c>
      <c r="AT445" s="193" t="s">
        <v>150</v>
      </c>
      <c r="AU445" s="193" t="s">
        <v>83</v>
      </c>
      <c r="AY445" s="20" t="s">
        <v>148</v>
      </c>
      <c r="BE445" s="194">
        <f>IF(N445="základní",J445,0)</f>
        <v>0</v>
      </c>
      <c r="BF445" s="194">
        <f>IF(N445="snížená",J445,0)</f>
        <v>0</v>
      </c>
      <c r="BG445" s="194">
        <f>IF(N445="zákl. přenesená",J445,0)</f>
        <v>0</v>
      </c>
      <c r="BH445" s="194">
        <f>IF(N445="sníž. přenesená",J445,0)</f>
        <v>0</v>
      </c>
      <c r="BI445" s="194">
        <f>IF(N445="nulová",J445,0)</f>
        <v>0</v>
      </c>
      <c r="BJ445" s="20" t="s">
        <v>81</v>
      </c>
      <c r="BK445" s="194">
        <f>ROUND(I445*H445,2)</f>
        <v>0</v>
      </c>
      <c r="BL445" s="20" t="s">
        <v>154</v>
      </c>
      <c r="BM445" s="193" t="s">
        <v>604</v>
      </c>
    </row>
    <row r="446" spans="1:65" s="2" customFormat="1" ht="11.25">
      <c r="A446" s="37"/>
      <c r="B446" s="38"/>
      <c r="C446" s="39"/>
      <c r="D446" s="195" t="s">
        <v>156</v>
      </c>
      <c r="E446" s="39"/>
      <c r="F446" s="196" t="s">
        <v>605</v>
      </c>
      <c r="G446" s="39"/>
      <c r="H446" s="39"/>
      <c r="I446" s="197"/>
      <c r="J446" s="39"/>
      <c r="K446" s="39"/>
      <c r="L446" s="42"/>
      <c r="M446" s="198"/>
      <c r="N446" s="199"/>
      <c r="O446" s="67"/>
      <c r="P446" s="67"/>
      <c r="Q446" s="67"/>
      <c r="R446" s="67"/>
      <c r="S446" s="67"/>
      <c r="T446" s="68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20" t="s">
        <v>156</v>
      </c>
      <c r="AU446" s="20" t="s">
        <v>83</v>
      </c>
    </row>
    <row r="447" spans="1:65" s="13" customFormat="1" ht="11.25">
      <c r="B447" s="200"/>
      <c r="C447" s="201"/>
      <c r="D447" s="202" t="s">
        <v>158</v>
      </c>
      <c r="E447" s="203" t="s">
        <v>21</v>
      </c>
      <c r="F447" s="204" t="s">
        <v>422</v>
      </c>
      <c r="G447" s="201"/>
      <c r="H447" s="205">
        <v>43.2</v>
      </c>
      <c r="I447" s="206"/>
      <c r="J447" s="201"/>
      <c r="K447" s="201"/>
      <c r="L447" s="207"/>
      <c r="M447" s="208"/>
      <c r="N447" s="209"/>
      <c r="O447" s="209"/>
      <c r="P447" s="209"/>
      <c r="Q447" s="209"/>
      <c r="R447" s="209"/>
      <c r="S447" s="209"/>
      <c r="T447" s="210"/>
      <c r="AT447" s="211" t="s">
        <v>158</v>
      </c>
      <c r="AU447" s="211" t="s">
        <v>83</v>
      </c>
      <c r="AV447" s="13" t="s">
        <v>83</v>
      </c>
      <c r="AW447" s="13" t="s">
        <v>34</v>
      </c>
      <c r="AX447" s="13" t="s">
        <v>73</v>
      </c>
      <c r="AY447" s="211" t="s">
        <v>148</v>
      </c>
    </row>
    <row r="448" spans="1:65" s="14" customFormat="1" ht="11.25">
      <c r="B448" s="212"/>
      <c r="C448" s="213"/>
      <c r="D448" s="202" t="s">
        <v>158</v>
      </c>
      <c r="E448" s="214" t="s">
        <v>21</v>
      </c>
      <c r="F448" s="215" t="s">
        <v>160</v>
      </c>
      <c r="G448" s="213"/>
      <c r="H448" s="216">
        <v>43.2</v>
      </c>
      <c r="I448" s="217"/>
      <c r="J448" s="213"/>
      <c r="K448" s="213"/>
      <c r="L448" s="218"/>
      <c r="M448" s="219"/>
      <c r="N448" s="220"/>
      <c r="O448" s="220"/>
      <c r="P448" s="220"/>
      <c r="Q448" s="220"/>
      <c r="R448" s="220"/>
      <c r="S448" s="220"/>
      <c r="T448" s="221"/>
      <c r="AT448" s="222" t="s">
        <v>158</v>
      </c>
      <c r="AU448" s="222" t="s">
        <v>83</v>
      </c>
      <c r="AV448" s="14" t="s">
        <v>161</v>
      </c>
      <c r="AW448" s="14" t="s">
        <v>34</v>
      </c>
      <c r="AX448" s="14" t="s">
        <v>81</v>
      </c>
      <c r="AY448" s="222" t="s">
        <v>148</v>
      </c>
    </row>
    <row r="449" spans="1:65" s="2" customFormat="1" ht="24.2" customHeight="1">
      <c r="A449" s="37"/>
      <c r="B449" s="38"/>
      <c r="C449" s="182" t="s">
        <v>606</v>
      </c>
      <c r="D449" s="182" t="s">
        <v>150</v>
      </c>
      <c r="E449" s="183" t="s">
        <v>607</v>
      </c>
      <c r="F449" s="184" t="s">
        <v>608</v>
      </c>
      <c r="G449" s="185" t="s">
        <v>97</v>
      </c>
      <c r="H449" s="186">
        <v>23.4</v>
      </c>
      <c r="I449" s="187"/>
      <c r="J449" s="188">
        <f>ROUND(I449*H449,2)</f>
        <v>0</v>
      </c>
      <c r="K449" s="184" t="s">
        <v>153</v>
      </c>
      <c r="L449" s="42"/>
      <c r="M449" s="189" t="s">
        <v>21</v>
      </c>
      <c r="N449" s="190" t="s">
        <v>44</v>
      </c>
      <c r="O449" s="67"/>
      <c r="P449" s="191">
        <f>O449*H449</f>
        <v>0</v>
      </c>
      <c r="Q449" s="191">
        <v>0</v>
      </c>
      <c r="R449" s="191">
        <f>Q449*H449</f>
        <v>0</v>
      </c>
      <c r="S449" s="191">
        <v>0</v>
      </c>
      <c r="T449" s="192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3" t="s">
        <v>154</v>
      </c>
      <c r="AT449" s="193" t="s">
        <v>150</v>
      </c>
      <c r="AU449" s="193" t="s">
        <v>83</v>
      </c>
      <c r="AY449" s="20" t="s">
        <v>148</v>
      </c>
      <c r="BE449" s="194">
        <f>IF(N449="základní",J449,0)</f>
        <v>0</v>
      </c>
      <c r="BF449" s="194">
        <f>IF(N449="snížená",J449,0)</f>
        <v>0</v>
      </c>
      <c r="BG449" s="194">
        <f>IF(N449="zákl. přenesená",J449,0)</f>
        <v>0</v>
      </c>
      <c r="BH449" s="194">
        <f>IF(N449="sníž. přenesená",J449,0)</f>
        <v>0</v>
      </c>
      <c r="BI449" s="194">
        <f>IF(N449="nulová",J449,0)</f>
        <v>0</v>
      </c>
      <c r="BJ449" s="20" t="s">
        <v>81</v>
      </c>
      <c r="BK449" s="194">
        <f>ROUND(I449*H449,2)</f>
        <v>0</v>
      </c>
      <c r="BL449" s="20" t="s">
        <v>154</v>
      </c>
      <c r="BM449" s="193" t="s">
        <v>609</v>
      </c>
    </row>
    <row r="450" spans="1:65" s="2" customFormat="1" ht="11.25">
      <c r="A450" s="37"/>
      <c r="B450" s="38"/>
      <c r="C450" s="39"/>
      <c r="D450" s="195" t="s">
        <v>156</v>
      </c>
      <c r="E450" s="39"/>
      <c r="F450" s="196" t="s">
        <v>610</v>
      </c>
      <c r="G450" s="39"/>
      <c r="H450" s="39"/>
      <c r="I450" s="197"/>
      <c r="J450" s="39"/>
      <c r="K450" s="39"/>
      <c r="L450" s="42"/>
      <c r="M450" s="198"/>
      <c r="N450" s="199"/>
      <c r="O450" s="67"/>
      <c r="P450" s="67"/>
      <c r="Q450" s="67"/>
      <c r="R450" s="67"/>
      <c r="S450" s="67"/>
      <c r="T450" s="68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20" t="s">
        <v>156</v>
      </c>
      <c r="AU450" s="20" t="s">
        <v>83</v>
      </c>
    </row>
    <row r="451" spans="1:65" s="13" customFormat="1" ht="11.25">
      <c r="B451" s="200"/>
      <c r="C451" s="201"/>
      <c r="D451" s="202" t="s">
        <v>158</v>
      </c>
      <c r="E451" s="203" t="s">
        <v>21</v>
      </c>
      <c r="F451" s="204" t="s">
        <v>611</v>
      </c>
      <c r="G451" s="201"/>
      <c r="H451" s="205">
        <v>14.4</v>
      </c>
      <c r="I451" s="206"/>
      <c r="J451" s="201"/>
      <c r="K451" s="201"/>
      <c r="L451" s="207"/>
      <c r="M451" s="208"/>
      <c r="N451" s="209"/>
      <c r="O451" s="209"/>
      <c r="P451" s="209"/>
      <c r="Q451" s="209"/>
      <c r="R451" s="209"/>
      <c r="S451" s="209"/>
      <c r="T451" s="210"/>
      <c r="AT451" s="211" t="s">
        <v>158</v>
      </c>
      <c r="AU451" s="211" t="s">
        <v>83</v>
      </c>
      <c r="AV451" s="13" t="s">
        <v>83</v>
      </c>
      <c r="AW451" s="13" t="s">
        <v>34</v>
      </c>
      <c r="AX451" s="13" t="s">
        <v>73</v>
      </c>
      <c r="AY451" s="211" t="s">
        <v>148</v>
      </c>
    </row>
    <row r="452" spans="1:65" s="13" customFormat="1" ht="11.25">
      <c r="B452" s="200"/>
      <c r="C452" s="201"/>
      <c r="D452" s="202" t="s">
        <v>158</v>
      </c>
      <c r="E452" s="203" t="s">
        <v>21</v>
      </c>
      <c r="F452" s="204" t="s">
        <v>612</v>
      </c>
      <c r="G452" s="201"/>
      <c r="H452" s="205">
        <v>9</v>
      </c>
      <c r="I452" s="206"/>
      <c r="J452" s="201"/>
      <c r="K452" s="201"/>
      <c r="L452" s="207"/>
      <c r="M452" s="208"/>
      <c r="N452" s="209"/>
      <c r="O452" s="209"/>
      <c r="P452" s="209"/>
      <c r="Q452" s="209"/>
      <c r="R452" s="209"/>
      <c r="S452" s="209"/>
      <c r="T452" s="210"/>
      <c r="AT452" s="211" t="s">
        <v>158</v>
      </c>
      <c r="AU452" s="211" t="s">
        <v>83</v>
      </c>
      <c r="AV452" s="13" t="s">
        <v>83</v>
      </c>
      <c r="AW452" s="13" t="s">
        <v>34</v>
      </c>
      <c r="AX452" s="13" t="s">
        <v>73</v>
      </c>
      <c r="AY452" s="211" t="s">
        <v>148</v>
      </c>
    </row>
    <row r="453" spans="1:65" s="14" customFormat="1" ht="11.25">
      <c r="B453" s="212"/>
      <c r="C453" s="213"/>
      <c r="D453" s="202" t="s">
        <v>158</v>
      </c>
      <c r="E453" s="214" t="s">
        <v>21</v>
      </c>
      <c r="F453" s="215" t="s">
        <v>160</v>
      </c>
      <c r="G453" s="213"/>
      <c r="H453" s="216">
        <v>23.4</v>
      </c>
      <c r="I453" s="217"/>
      <c r="J453" s="213"/>
      <c r="K453" s="213"/>
      <c r="L453" s="218"/>
      <c r="M453" s="219"/>
      <c r="N453" s="220"/>
      <c r="O453" s="220"/>
      <c r="P453" s="220"/>
      <c r="Q453" s="220"/>
      <c r="R453" s="220"/>
      <c r="S453" s="220"/>
      <c r="T453" s="221"/>
      <c r="AT453" s="222" t="s">
        <v>158</v>
      </c>
      <c r="AU453" s="222" t="s">
        <v>83</v>
      </c>
      <c r="AV453" s="14" t="s">
        <v>161</v>
      </c>
      <c r="AW453" s="14" t="s">
        <v>34</v>
      </c>
      <c r="AX453" s="14" t="s">
        <v>81</v>
      </c>
      <c r="AY453" s="222" t="s">
        <v>148</v>
      </c>
    </row>
    <row r="454" spans="1:65" s="2" customFormat="1" ht="24.2" customHeight="1">
      <c r="A454" s="37"/>
      <c r="B454" s="38"/>
      <c r="C454" s="182" t="s">
        <v>613</v>
      </c>
      <c r="D454" s="182" t="s">
        <v>150</v>
      </c>
      <c r="E454" s="183" t="s">
        <v>614</v>
      </c>
      <c r="F454" s="184" t="s">
        <v>615</v>
      </c>
      <c r="G454" s="185" t="s">
        <v>616</v>
      </c>
      <c r="H454" s="186">
        <v>50</v>
      </c>
      <c r="I454" s="187"/>
      <c r="J454" s="188">
        <f>ROUND(I454*H454,2)</f>
        <v>0</v>
      </c>
      <c r="K454" s="184" t="s">
        <v>598</v>
      </c>
      <c r="L454" s="42"/>
      <c r="M454" s="189" t="s">
        <v>21</v>
      </c>
      <c r="N454" s="190" t="s">
        <v>44</v>
      </c>
      <c r="O454" s="67"/>
      <c r="P454" s="191">
        <f>O454*H454</f>
        <v>0</v>
      </c>
      <c r="Q454" s="191">
        <v>0</v>
      </c>
      <c r="R454" s="191">
        <f>Q454*H454</f>
        <v>0</v>
      </c>
      <c r="S454" s="191">
        <v>0</v>
      </c>
      <c r="T454" s="192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3" t="s">
        <v>154</v>
      </c>
      <c r="AT454" s="193" t="s">
        <v>150</v>
      </c>
      <c r="AU454" s="193" t="s">
        <v>83</v>
      </c>
      <c r="AY454" s="20" t="s">
        <v>148</v>
      </c>
      <c r="BE454" s="194">
        <f>IF(N454="základní",J454,0)</f>
        <v>0</v>
      </c>
      <c r="BF454" s="194">
        <f>IF(N454="snížená",J454,0)</f>
        <v>0</v>
      </c>
      <c r="BG454" s="194">
        <f>IF(N454="zákl. přenesená",J454,0)</f>
        <v>0</v>
      </c>
      <c r="BH454" s="194">
        <f>IF(N454="sníž. přenesená",J454,0)</f>
        <v>0</v>
      </c>
      <c r="BI454" s="194">
        <f>IF(N454="nulová",J454,0)</f>
        <v>0</v>
      </c>
      <c r="BJ454" s="20" t="s">
        <v>81</v>
      </c>
      <c r="BK454" s="194">
        <f>ROUND(I454*H454,2)</f>
        <v>0</v>
      </c>
      <c r="BL454" s="20" t="s">
        <v>154</v>
      </c>
      <c r="BM454" s="193" t="s">
        <v>617</v>
      </c>
    </row>
    <row r="455" spans="1:65" s="2" customFormat="1" ht="24.2" customHeight="1">
      <c r="A455" s="37"/>
      <c r="B455" s="38"/>
      <c r="C455" s="182" t="s">
        <v>618</v>
      </c>
      <c r="D455" s="182" t="s">
        <v>150</v>
      </c>
      <c r="E455" s="183" t="s">
        <v>619</v>
      </c>
      <c r="F455" s="184" t="s">
        <v>620</v>
      </c>
      <c r="G455" s="185" t="s">
        <v>616</v>
      </c>
      <c r="H455" s="186">
        <v>10</v>
      </c>
      <c r="I455" s="187"/>
      <c r="J455" s="188">
        <f>ROUND(I455*H455,2)</f>
        <v>0</v>
      </c>
      <c r="K455" s="184" t="s">
        <v>598</v>
      </c>
      <c r="L455" s="42"/>
      <c r="M455" s="189" t="s">
        <v>21</v>
      </c>
      <c r="N455" s="190" t="s">
        <v>44</v>
      </c>
      <c r="O455" s="67"/>
      <c r="P455" s="191">
        <f>O455*H455</f>
        <v>0</v>
      </c>
      <c r="Q455" s="191">
        <v>0</v>
      </c>
      <c r="R455" s="191">
        <f>Q455*H455</f>
        <v>0</v>
      </c>
      <c r="S455" s="191">
        <v>0</v>
      </c>
      <c r="T455" s="192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3" t="s">
        <v>154</v>
      </c>
      <c r="AT455" s="193" t="s">
        <v>150</v>
      </c>
      <c r="AU455" s="193" t="s">
        <v>83</v>
      </c>
      <c r="AY455" s="20" t="s">
        <v>148</v>
      </c>
      <c r="BE455" s="194">
        <f>IF(N455="základní",J455,0)</f>
        <v>0</v>
      </c>
      <c r="BF455" s="194">
        <f>IF(N455="snížená",J455,0)</f>
        <v>0</v>
      </c>
      <c r="BG455" s="194">
        <f>IF(N455="zákl. přenesená",J455,0)</f>
        <v>0</v>
      </c>
      <c r="BH455" s="194">
        <f>IF(N455="sníž. přenesená",J455,0)</f>
        <v>0</v>
      </c>
      <c r="BI455" s="194">
        <f>IF(N455="nulová",J455,0)</f>
        <v>0</v>
      </c>
      <c r="BJ455" s="20" t="s">
        <v>81</v>
      </c>
      <c r="BK455" s="194">
        <f>ROUND(I455*H455,2)</f>
        <v>0</v>
      </c>
      <c r="BL455" s="20" t="s">
        <v>154</v>
      </c>
      <c r="BM455" s="193" t="s">
        <v>621</v>
      </c>
    </row>
    <row r="456" spans="1:65" s="2" customFormat="1" ht="19.5">
      <c r="A456" s="37"/>
      <c r="B456" s="38"/>
      <c r="C456" s="39"/>
      <c r="D456" s="202" t="s">
        <v>218</v>
      </c>
      <c r="E456" s="39"/>
      <c r="F456" s="244" t="s">
        <v>622</v>
      </c>
      <c r="G456" s="39"/>
      <c r="H456" s="39"/>
      <c r="I456" s="197"/>
      <c r="J456" s="39"/>
      <c r="K456" s="39"/>
      <c r="L456" s="42"/>
      <c r="M456" s="198"/>
      <c r="N456" s="199"/>
      <c r="O456" s="67"/>
      <c r="P456" s="67"/>
      <c r="Q456" s="67"/>
      <c r="R456" s="67"/>
      <c r="S456" s="67"/>
      <c r="T456" s="68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20" t="s">
        <v>218</v>
      </c>
      <c r="AU456" s="20" t="s">
        <v>83</v>
      </c>
    </row>
    <row r="457" spans="1:65" s="2" customFormat="1" ht="24.2" customHeight="1">
      <c r="A457" s="37"/>
      <c r="B457" s="38"/>
      <c r="C457" s="182" t="s">
        <v>623</v>
      </c>
      <c r="D457" s="182" t="s">
        <v>150</v>
      </c>
      <c r="E457" s="183" t="s">
        <v>624</v>
      </c>
      <c r="F457" s="184" t="s">
        <v>625</v>
      </c>
      <c r="G457" s="185" t="s">
        <v>97</v>
      </c>
      <c r="H457" s="186">
        <v>15</v>
      </c>
      <c r="I457" s="187"/>
      <c r="J457" s="188">
        <f>ROUND(I457*H457,2)</f>
        <v>0</v>
      </c>
      <c r="K457" s="184" t="s">
        <v>598</v>
      </c>
      <c r="L457" s="42"/>
      <c r="M457" s="189" t="s">
        <v>21</v>
      </c>
      <c r="N457" s="190" t="s">
        <v>44</v>
      </c>
      <c r="O457" s="67"/>
      <c r="P457" s="191">
        <f>O457*H457</f>
        <v>0</v>
      </c>
      <c r="Q457" s="191">
        <v>0</v>
      </c>
      <c r="R457" s="191">
        <f>Q457*H457</f>
        <v>0</v>
      </c>
      <c r="S457" s="191">
        <v>0</v>
      </c>
      <c r="T457" s="192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3" t="s">
        <v>154</v>
      </c>
      <c r="AT457" s="193" t="s">
        <v>150</v>
      </c>
      <c r="AU457" s="193" t="s">
        <v>83</v>
      </c>
      <c r="AY457" s="20" t="s">
        <v>148</v>
      </c>
      <c r="BE457" s="194">
        <f>IF(N457="základní",J457,0)</f>
        <v>0</v>
      </c>
      <c r="BF457" s="194">
        <f>IF(N457="snížená",J457,0)</f>
        <v>0</v>
      </c>
      <c r="BG457" s="194">
        <f>IF(N457="zákl. přenesená",J457,0)</f>
        <v>0</v>
      </c>
      <c r="BH457" s="194">
        <f>IF(N457="sníž. přenesená",J457,0)</f>
        <v>0</v>
      </c>
      <c r="BI457" s="194">
        <f>IF(N457="nulová",J457,0)</f>
        <v>0</v>
      </c>
      <c r="BJ457" s="20" t="s">
        <v>81</v>
      </c>
      <c r="BK457" s="194">
        <f>ROUND(I457*H457,2)</f>
        <v>0</v>
      </c>
      <c r="BL457" s="20" t="s">
        <v>154</v>
      </c>
      <c r="BM457" s="193" t="s">
        <v>626</v>
      </c>
    </row>
    <row r="458" spans="1:65" s="13" customFormat="1" ht="11.25">
      <c r="B458" s="200"/>
      <c r="C458" s="201"/>
      <c r="D458" s="202" t="s">
        <v>158</v>
      </c>
      <c r="E458" s="203" t="s">
        <v>21</v>
      </c>
      <c r="F458" s="204" t="s">
        <v>627</v>
      </c>
      <c r="G458" s="201"/>
      <c r="H458" s="205">
        <v>15</v>
      </c>
      <c r="I458" s="206"/>
      <c r="J458" s="201"/>
      <c r="K458" s="201"/>
      <c r="L458" s="207"/>
      <c r="M458" s="208"/>
      <c r="N458" s="209"/>
      <c r="O458" s="209"/>
      <c r="P458" s="209"/>
      <c r="Q458" s="209"/>
      <c r="R458" s="209"/>
      <c r="S458" s="209"/>
      <c r="T458" s="210"/>
      <c r="AT458" s="211" t="s">
        <v>158</v>
      </c>
      <c r="AU458" s="211" t="s">
        <v>83</v>
      </c>
      <c r="AV458" s="13" t="s">
        <v>83</v>
      </c>
      <c r="AW458" s="13" t="s">
        <v>34</v>
      </c>
      <c r="AX458" s="13" t="s">
        <v>73</v>
      </c>
      <c r="AY458" s="211" t="s">
        <v>148</v>
      </c>
    </row>
    <row r="459" spans="1:65" s="14" customFormat="1" ht="11.25">
      <c r="B459" s="212"/>
      <c r="C459" s="213"/>
      <c r="D459" s="202" t="s">
        <v>158</v>
      </c>
      <c r="E459" s="214" t="s">
        <v>21</v>
      </c>
      <c r="F459" s="215" t="s">
        <v>160</v>
      </c>
      <c r="G459" s="213"/>
      <c r="H459" s="216">
        <v>15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AT459" s="222" t="s">
        <v>158</v>
      </c>
      <c r="AU459" s="222" t="s">
        <v>83</v>
      </c>
      <c r="AV459" s="14" t="s">
        <v>161</v>
      </c>
      <c r="AW459" s="14" t="s">
        <v>34</v>
      </c>
      <c r="AX459" s="14" t="s">
        <v>81</v>
      </c>
      <c r="AY459" s="222" t="s">
        <v>148</v>
      </c>
    </row>
    <row r="460" spans="1:65" s="2" customFormat="1" ht="16.5" customHeight="1">
      <c r="A460" s="37"/>
      <c r="B460" s="38"/>
      <c r="C460" s="182" t="s">
        <v>628</v>
      </c>
      <c r="D460" s="182" t="s">
        <v>150</v>
      </c>
      <c r="E460" s="183" t="s">
        <v>629</v>
      </c>
      <c r="F460" s="184" t="s">
        <v>630</v>
      </c>
      <c r="G460" s="185" t="s">
        <v>631</v>
      </c>
      <c r="H460" s="186">
        <v>1</v>
      </c>
      <c r="I460" s="187"/>
      <c r="J460" s="188">
        <f>ROUND(I460*H460,2)</f>
        <v>0</v>
      </c>
      <c r="K460" s="184" t="s">
        <v>598</v>
      </c>
      <c r="L460" s="42"/>
      <c r="M460" s="189" t="s">
        <v>21</v>
      </c>
      <c r="N460" s="190" t="s">
        <v>44</v>
      </c>
      <c r="O460" s="67"/>
      <c r="P460" s="191">
        <f>O460*H460</f>
        <v>0</v>
      </c>
      <c r="Q460" s="191">
        <v>0</v>
      </c>
      <c r="R460" s="191">
        <f>Q460*H460</f>
        <v>0</v>
      </c>
      <c r="S460" s="191">
        <v>0</v>
      </c>
      <c r="T460" s="192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3" t="s">
        <v>154</v>
      </c>
      <c r="AT460" s="193" t="s">
        <v>150</v>
      </c>
      <c r="AU460" s="193" t="s">
        <v>83</v>
      </c>
      <c r="AY460" s="20" t="s">
        <v>148</v>
      </c>
      <c r="BE460" s="194">
        <f>IF(N460="základní",J460,0)</f>
        <v>0</v>
      </c>
      <c r="BF460" s="194">
        <f>IF(N460="snížená",J460,0)</f>
        <v>0</v>
      </c>
      <c r="BG460" s="194">
        <f>IF(N460="zákl. přenesená",J460,0)</f>
        <v>0</v>
      </c>
      <c r="BH460" s="194">
        <f>IF(N460="sníž. přenesená",J460,0)</f>
        <v>0</v>
      </c>
      <c r="BI460" s="194">
        <f>IF(N460="nulová",J460,0)</f>
        <v>0</v>
      </c>
      <c r="BJ460" s="20" t="s">
        <v>81</v>
      </c>
      <c r="BK460" s="194">
        <f>ROUND(I460*H460,2)</f>
        <v>0</v>
      </c>
      <c r="BL460" s="20" t="s">
        <v>154</v>
      </c>
      <c r="BM460" s="193" t="s">
        <v>632</v>
      </c>
    </row>
    <row r="461" spans="1:65" s="2" customFormat="1" ht="39">
      <c r="A461" s="37"/>
      <c r="B461" s="38"/>
      <c r="C461" s="39"/>
      <c r="D461" s="202" t="s">
        <v>218</v>
      </c>
      <c r="E461" s="39"/>
      <c r="F461" s="244" t="s">
        <v>633</v>
      </c>
      <c r="G461" s="39"/>
      <c r="H461" s="39"/>
      <c r="I461" s="197"/>
      <c r="J461" s="39"/>
      <c r="K461" s="39"/>
      <c r="L461" s="42"/>
      <c r="M461" s="198"/>
      <c r="N461" s="199"/>
      <c r="O461" s="67"/>
      <c r="P461" s="67"/>
      <c r="Q461" s="67"/>
      <c r="R461" s="67"/>
      <c r="S461" s="67"/>
      <c r="T461" s="68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20" t="s">
        <v>218</v>
      </c>
      <c r="AU461" s="20" t="s">
        <v>83</v>
      </c>
    </row>
    <row r="462" spans="1:65" s="2" customFormat="1" ht="24.2" customHeight="1">
      <c r="A462" s="37"/>
      <c r="B462" s="38"/>
      <c r="C462" s="182" t="s">
        <v>634</v>
      </c>
      <c r="D462" s="182" t="s">
        <v>150</v>
      </c>
      <c r="E462" s="183" t="s">
        <v>635</v>
      </c>
      <c r="F462" s="184" t="s">
        <v>636</v>
      </c>
      <c r="G462" s="185" t="s">
        <v>97</v>
      </c>
      <c r="H462" s="186">
        <v>43.2</v>
      </c>
      <c r="I462" s="187"/>
      <c r="J462" s="188">
        <f>ROUND(I462*H462,2)</f>
        <v>0</v>
      </c>
      <c r="K462" s="184" t="s">
        <v>153</v>
      </c>
      <c r="L462" s="42"/>
      <c r="M462" s="189" t="s">
        <v>21</v>
      </c>
      <c r="N462" s="190" t="s">
        <v>44</v>
      </c>
      <c r="O462" s="67"/>
      <c r="P462" s="191">
        <f>O462*H462</f>
        <v>0</v>
      </c>
      <c r="Q462" s="191">
        <v>4.0000000000000003E-5</v>
      </c>
      <c r="R462" s="191">
        <f>Q462*H462</f>
        <v>1.7280000000000002E-3</v>
      </c>
      <c r="S462" s="191">
        <v>0</v>
      </c>
      <c r="T462" s="192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93" t="s">
        <v>154</v>
      </c>
      <c r="AT462" s="193" t="s">
        <v>150</v>
      </c>
      <c r="AU462" s="193" t="s">
        <v>83</v>
      </c>
      <c r="AY462" s="20" t="s">
        <v>148</v>
      </c>
      <c r="BE462" s="194">
        <f>IF(N462="základní",J462,0)</f>
        <v>0</v>
      </c>
      <c r="BF462" s="194">
        <f>IF(N462="snížená",J462,0)</f>
        <v>0</v>
      </c>
      <c r="BG462" s="194">
        <f>IF(N462="zákl. přenesená",J462,0)</f>
        <v>0</v>
      </c>
      <c r="BH462" s="194">
        <f>IF(N462="sníž. přenesená",J462,0)</f>
        <v>0</v>
      </c>
      <c r="BI462" s="194">
        <f>IF(N462="nulová",J462,0)</f>
        <v>0</v>
      </c>
      <c r="BJ462" s="20" t="s">
        <v>81</v>
      </c>
      <c r="BK462" s="194">
        <f>ROUND(I462*H462,2)</f>
        <v>0</v>
      </c>
      <c r="BL462" s="20" t="s">
        <v>154</v>
      </c>
      <c r="BM462" s="193" t="s">
        <v>637</v>
      </c>
    </row>
    <row r="463" spans="1:65" s="2" customFormat="1" ht="11.25">
      <c r="A463" s="37"/>
      <c r="B463" s="38"/>
      <c r="C463" s="39"/>
      <c r="D463" s="195" t="s">
        <v>156</v>
      </c>
      <c r="E463" s="39"/>
      <c r="F463" s="196" t="s">
        <v>638</v>
      </c>
      <c r="G463" s="39"/>
      <c r="H463" s="39"/>
      <c r="I463" s="197"/>
      <c r="J463" s="39"/>
      <c r="K463" s="39"/>
      <c r="L463" s="42"/>
      <c r="M463" s="198"/>
      <c r="N463" s="199"/>
      <c r="O463" s="67"/>
      <c r="P463" s="67"/>
      <c r="Q463" s="67"/>
      <c r="R463" s="67"/>
      <c r="S463" s="67"/>
      <c r="T463" s="68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20" t="s">
        <v>156</v>
      </c>
      <c r="AU463" s="20" t="s">
        <v>83</v>
      </c>
    </row>
    <row r="464" spans="1:65" s="13" customFormat="1" ht="11.25">
      <c r="B464" s="200"/>
      <c r="C464" s="201"/>
      <c r="D464" s="202" t="s">
        <v>158</v>
      </c>
      <c r="E464" s="203" t="s">
        <v>21</v>
      </c>
      <c r="F464" s="204" t="s">
        <v>422</v>
      </c>
      <c r="G464" s="201"/>
      <c r="H464" s="205">
        <v>43.2</v>
      </c>
      <c r="I464" s="206"/>
      <c r="J464" s="201"/>
      <c r="K464" s="201"/>
      <c r="L464" s="207"/>
      <c r="M464" s="208"/>
      <c r="N464" s="209"/>
      <c r="O464" s="209"/>
      <c r="P464" s="209"/>
      <c r="Q464" s="209"/>
      <c r="R464" s="209"/>
      <c r="S464" s="209"/>
      <c r="T464" s="210"/>
      <c r="AT464" s="211" t="s">
        <v>158</v>
      </c>
      <c r="AU464" s="211" t="s">
        <v>83</v>
      </c>
      <c r="AV464" s="13" t="s">
        <v>83</v>
      </c>
      <c r="AW464" s="13" t="s">
        <v>34</v>
      </c>
      <c r="AX464" s="13" t="s">
        <v>73</v>
      </c>
      <c r="AY464" s="211" t="s">
        <v>148</v>
      </c>
    </row>
    <row r="465" spans="1:65" s="14" customFormat="1" ht="11.25">
      <c r="B465" s="212"/>
      <c r="C465" s="213"/>
      <c r="D465" s="202" t="s">
        <v>158</v>
      </c>
      <c r="E465" s="214" t="s">
        <v>21</v>
      </c>
      <c r="F465" s="215" t="s">
        <v>160</v>
      </c>
      <c r="G465" s="213"/>
      <c r="H465" s="216">
        <v>43.2</v>
      </c>
      <c r="I465" s="217"/>
      <c r="J465" s="213"/>
      <c r="K465" s="213"/>
      <c r="L465" s="218"/>
      <c r="M465" s="219"/>
      <c r="N465" s="220"/>
      <c r="O465" s="220"/>
      <c r="P465" s="220"/>
      <c r="Q465" s="220"/>
      <c r="R465" s="220"/>
      <c r="S465" s="220"/>
      <c r="T465" s="221"/>
      <c r="AT465" s="222" t="s">
        <v>158</v>
      </c>
      <c r="AU465" s="222" t="s">
        <v>83</v>
      </c>
      <c r="AV465" s="14" t="s">
        <v>161</v>
      </c>
      <c r="AW465" s="14" t="s">
        <v>34</v>
      </c>
      <c r="AX465" s="14" t="s">
        <v>81</v>
      </c>
      <c r="AY465" s="222" t="s">
        <v>148</v>
      </c>
    </row>
    <row r="466" spans="1:65" s="2" customFormat="1" ht="24.2" customHeight="1">
      <c r="A466" s="37"/>
      <c r="B466" s="38"/>
      <c r="C466" s="182" t="s">
        <v>639</v>
      </c>
      <c r="D466" s="182" t="s">
        <v>150</v>
      </c>
      <c r="E466" s="183" t="s">
        <v>640</v>
      </c>
      <c r="F466" s="184" t="s">
        <v>641</v>
      </c>
      <c r="G466" s="185" t="s">
        <v>97</v>
      </c>
      <c r="H466" s="186">
        <v>14.4</v>
      </c>
      <c r="I466" s="187"/>
      <c r="J466" s="188">
        <f>ROUND(I466*H466,2)</f>
        <v>0</v>
      </c>
      <c r="K466" s="184" t="s">
        <v>153</v>
      </c>
      <c r="L466" s="42"/>
      <c r="M466" s="189" t="s">
        <v>21</v>
      </c>
      <c r="N466" s="190" t="s">
        <v>44</v>
      </c>
      <c r="O466" s="67"/>
      <c r="P466" s="191">
        <f>O466*H466</f>
        <v>0</v>
      </c>
      <c r="Q466" s="191">
        <v>3.0000000000000001E-5</v>
      </c>
      <c r="R466" s="191">
        <f>Q466*H466</f>
        <v>4.3200000000000004E-4</v>
      </c>
      <c r="S466" s="191">
        <v>0</v>
      </c>
      <c r="T466" s="192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3" t="s">
        <v>154</v>
      </c>
      <c r="AT466" s="193" t="s">
        <v>150</v>
      </c>
      <c r="AU466" s="193" t="s">
        <v>83</v>
      </c>
      <c r="AY466" s="20" t="s">
        <v>148</v>
      </c>
      <c r="BE466" s="194">
        <f>IF(N466="základní",J466,0)</f>
        <v>0</v>
      </c>
      <c r="BF466" s="194">
        <f>IF(N466="snížená",J466,0)</f>
        <v>0</v>
      </c>
      <c r="BG466" s="194">
        <f>IF(N466="zákl. přenesená",J466,0)</f>
        <v>0</v>
      </c>
      <c r="BH466" s="194">
        <f>IF(N466="sníž. přenesená",J466,0)</f>
        <v>0</v>
      </c>
      <c r="BI466" s="194">
        <f>IF(N466="nulová",J466,0)</f>
        <v>0</v>
      </c>
      <c r="BJ466" s="20" t="s">
        <v>81</v>
      </c>
      <c r="BK466" s="194">
        <f>ROUND(I466*H466,2)</f>
        <v>0</v>
      </c>
      <c r="BL466" s="20" t="s">
        <v>154</v>
      </c>
      <c r="BM466" s="193" t="s">
        <v>642</v>
      </c>
    </row>
    <row r="467" spans="1:65" s="2" customFormat="1" ht="11.25">
      <c r="A467" s="37"/>
      <c r="B467" s="38"/>
      <c r="C467" s="39"/>
      <c r="D467" s="195" t="s">
        <v>156</v>
      </c>
      <c r="E467" s="39"/>
      <c r="F467" s="196" t="s">
        <v>643</v>
      </c>
      <c r="G467" s="39"/>
      <c r="H467" s="39"/>
      <c r="I467" s="197"/>
      <c r="J467" s="39"/>
      <c r="K467" s="39"/>
      <c r="L467" s="42"/>
      <c r="M467" s="198"/>
      <c r="N467" s="199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20" t="s">
        <v>156</v>
      </c>
      <c r="AU467" s="20" t="s">
        <v>83</v>
      </c>
    </row>
    <row r="468" spans="1:65" s="13" customFormat="1" ht="11.25">
      <c r="B468" s="200"/>
      <c r="C468" s="201"/>
      <c r="D468" s="202" t="s">
        <v>158</v>
      </c>
      <c r="E468" s="203" t="s">
        <v>21</v>
      </c>
      <c r="F468" s="204" t="s">
        <v>611</v>
      </c>
      <c r="G468" s="201"/>
      <c r="H468" s="205">
        <v>14.4</v>
      </c>
      <c r="I468" s="206"/>
      <c r="J468" s="201"/>
      <c r="K468" s="201"/>
      <c r="L468" s="207"/>
      <c r="M468" s="208"/>
      <c r="N468" s="209"/>
      <c r="O468" s="209"/>
      <c r="P468" s="209"/>
      <c r="Q468" s="209"/>
      <c r="R468" s="209"/>
      <c r="S468" s="209"/>
      <c r="T468" s="210"/>
      <c r="AT468" s="211" t="s">
        <v>158</v>
      </c>
      <c r="AU468" s="211" t="s">
        <v>83</v>
      </c>
      <c r="AV468" s="13" t="s">
        <v>83</v>
      </c>
      <c r="AW468" s="13" t="s">
        <v>34</v>
      </c>
      <c r="AX468" s="13" t="s">
        <v>73</v>
      </c>
      <c r="AY468" s="211" t="s">
        <v>148</v>
      </c>
    </row>
    <row r="469" spans="1:65" s="14" customFormat="1" ht="11.25">
      <c r="B469" s="212"/>
      <c r="C469" s="213"/>
      <c r="D469" s="202" t="s">
        <v>158</v>
      </c>
      <c r="E469" s="214" t="s">
        <v>21</v>
      </c>
      <c r="F469" s="215" t="s">
        <v>160</v>
      </c>
      <c r="G469" s="213"/>
      <c r="H469" s="216">
        <v>14.4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158</v>
      </c>
      <c r="AU469" s="222" t="s">
        <v>83</v>
      </c>
      <c r="AV469" s="14" t="s">
        <v>161</v>
      </c>
      <c r="AW469" s="14" t="s">
        <v>34</v>
      </c>
      <c r="AX469" s="14" t="s">
        <v>81</v>
      </c>
      <c r="AY469" s="222" t="s">
        <v>148</v>
      </c>
    </row>
    <row r="470" spans="1:65" s="2" customFormat="1" ht="24.2" customHeight="1">
      <c r="A470" s="37"/>
      <c r="B470" s="38"/>
      <c r="C470" s="182" t="s">
        <v>644</v>
      </c>
      <c r="D470" s="182" t="s">
        <v>150</v>
      </c>
      <c r="E470" s="183" t="s">
        <v>645</v>
      </c>
      <c r="F470" s="184" t="s">
        <v>646</v>
      </c>
      <c r="G470" s="185" t="s">
        <v>97</v>
      </c>
      <c r="H470" s="186">
        <v>2.73</v>
      </c>
      <c r="I470" s="187"/>
      <c r="J470" s="188">
        <f>ROUND(I470*H470,2)</f>
        <v>0</v>
      </c>
      <c r="K470" s="184" t="s">
        <v>153</v>
      </c>
      <c r="L470" s="42"/>
      <c r="M470" s="189" t="s">
        <v>21</v>
      </c>
      <c r="N470" s="190" t="s">
        <v>44</v>
      </c>
      <c r="O470" s="67"/>
      <c r="P470" s="191">
        <f>O470*H470</f>
        <v>0</v>
      </c>
      <c r="Q470" s="191">
        <v>1.7899999999999999E-3</v>
      </c>
      <c r="R470" s="191">
        <f>Q470*H470</f>
        <v>4.8866999999999999E-3</v>
      </c>
      <c r="S470" s="191">
        <v>0</v>
      </c>
      <c r="T470" s="192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93" t="s">
        <v>154</v>
      </c>
      <c r="AT470" s="193" t="s">
        <v>150</v>
      </c>
      <c r="AU470" s="193" t="s">
        <v>83</v>
      </c>
      <c r="AY470" s="20" t="s">
        <v>148</v>
      </c>
      <c r="BE470" s="194">
        <f>IF(N470="základní",J470,0)</f>
        <v>0</v>
      </c>
      <c r="BF470" s="194">
        <f>IF(N470="snížená",J470,0)</f>
        <v>0</v>
      </c>
      <c r="BG470" s="194">
        <f>IF(N470="zákl. přenesená",J470,0)</f>
        <v>0</v>
      </c>
      <c r="BH470" s="194">
        <f>IF(N470="sníž. přenesená",J470,0)</f>
        <v>0</v>
      </c>
      <c r="BI470" s="194">
        <f>IF(N470="nulová",J470,0)</f>
        <v>0</v>
      </c>
      <c r="BJ470" s="20" t="s">
        <v>81</v>
      </c>
      <c r="BK470" s="194">
        <f>ROUND(I470*H470,2)</f>
        <v>0</v>
      </c>
      <c r="BL470" s="20" t="s">
        <v>154</v>
      </c>
      <c r="BM470" s="193" t="s">
        <v>647</v>
      </c>
    </row>
    <row r="471" spans="1:65" s="2" customFormat="1" ht="11.25">
      <c r="A471" s="37"/>
      <c r="B471" s="38"/>
      <c r="C471" s="39"/>
      <c r="D471" s="195" t="s">
        <v>156</v>
      </c>
      <c r="E471" s="39"/>
      <c r="F471" s="196" t="s">
        <v>648</v>
      </c>
      <c r="G471" s="39"/>
      <c r="H471" s="39"/>
      <c r="I471" s="197"/>
      <c r="J471" s="39"/>
      <c r="K471" s="39"/>
      <c r="L471" s="42"/>
      <c r="M471" s="198"/>
      <c r="N471" s="199"/>
      <c r="O471" s="67"/>
      <c r="P471" s="67"/>
      <c r="Q471" s="67"/>
      <c r="R471" s="67"/>
      <c r="S471" s="67"/>
      <c r="T471" s="68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20" t="s">
        <v>156</v>
      </c>
      <c r="AU471" s="20" t="s">
        <v>83</v>
      </c>
    </row>
    <row r="472" spans="1:65" s="13" customFormat="1" ht="11.25">
      <c r="B472" s="200"/>
      <c r="C472" s="201"/>
      <c r="D472" s="202" t="s">
        <v>158</v>
      </c>
      <c r="E472" s="203" t="s">
        <v>21</v>
      </c>
      <c r="F472" s="204" t="s">
        <v>649</v>
      </c>
      <c r="G472" s="201"/>
      <c r="H472" s="205">
        <v>2.73</v>
      </c>
      <c r="I472" s="206"/>
      <c r="J472" s="201"/>
      <c r="K472" s="201"/>
      <c r="L472" s="207"/>
      <c r="M472" s="208"/>
      <c r="N472" s="209"/>
      <c r="O472" s="209"/>
      <c r="P472" s="209"/>
      <c r="Q472" s="209"/>
      <c r="R472" s="209"/>
      <c r="S472" s="209"/>
      <c r="T472" s="210"/>
      <c r="AT472" s="211" t="s">
        <v>158</v>
      </c>
      <c r="AU472" s="211" t="s">
        <v>83</v>
      </c>
      <c r="AV472" s="13" t="s">
        <v>83</v>
      </c>
      <c r="AW472" s="13" t="s">
        <v>34</v>
      </c>
      <c r="AX472" s="13" t="s">
        <v>73</v>
      </c>
      <c r="AY472" s="211" t="s">
        <v>148</v>
      </c>
    </row>
    <row r="473" spans="1:65" s="14" customFormat="1" ht="11.25">
      <c r="B473" s="212"/>
      <c r="C473" s="213"/>
      <c r="D473" s="202" t="s">
        <v>158</v>
      </c>
      <c r="E473" s="214" t="s">
        <v>21</v>
      </c>
      <c r="F473" s="215" t="s">
        <v>160</v>
      </c>
      <c r="G473" s="213"/>
      <c r="H473" s="216">
        <v>2.73</v>
      </c>
      <c r="I473" s="217"/>
      <c r="J473" s="213"/>
      <c r="K473" s="213"/>
      <c r="L473" s="218"/>
      <c r="M473" s="219"/>
      <c r="N473" s="220"/>
      <c r="O473" s="220"/>
      <c r="P473" s="220"/>
      <c r="Q473" s="220"/>
      <c r="R473" s="220"/>
      <c r="S473" s="220"/>
      <c r="T473" s="221"/>
      <c r="AT473" s="222" t="s">
        <v>158</v>
      </c>
      <c r="AU473" s="222" t="s">
        <v>83</v>
      </c>
      <c r="AV473" s="14" t="s">
        <v>161</v>
      </c>
      <c r="AW473" s="14" t="s">
        <v>34</v>
      </c>
      <c r="AX473" s="14" t="s">
        <v>81</v>
      </c>
      <c r="AY473" s="222" t="s">
        <v>148</v>
      </c>
    </row>
    <row r="474" spans="1:65" s="2" customFormat="1" ht="16.5" customHeight="1">
      <c r="A474" s="37"/>
      <c r="B474" s="38"/>
      <c r="C474" s="182" t="s">
        <v>650</v>
      </c>
      <c r="D474" s="182" t="s">
        <v>150</v>
      </c>
      <c r="E474" s="183" t="s">
        <v>651</v>
      </c>
      <c r="F474" s="184" t="s">
        <v>652</v>
      </c>
      <c r="G474" s="185" t="s">
        <v>346</v>
      </c>
      <c r="H474" s="186">
        <v>2</v>
      </c>
      <c r="I474" s="187"/>
      <c r="J474" s="188">
        <f>ROUND(I474*H474,2)</f>
        <v>0</v>
      </c>
      <c r="K474" s="184" t="s">
        <v>153</v>
      </c>
      <c r="L474" s="42"/>
      <c r="M474" s="189" t="s">
        <v>21</v>
      </c>
      <c r="N474" s="190" t="s">
        <v>44</v>
      </c>
      <c r="O474" s="67"/>
      <c r="P474" s="191">
        <f>O474*H474</f>
        <v>0</v>
      </c>
      <c r="Q474" s="191">
        <v>1.0000000000000001E-5</v>
      </c>
      <c r="R474" s="191">
        <f>Q474*H474</f>
        <v>2.0000000000000002E-5</v>
      </c>
      <c r="S474" s="191">
        <v>0</v>
      </c>
      <c r="T474" s="192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3" t="s">
        <v>154</v>
      </c>
      <c r="AT474" s="193" t="s">
        <v>150</v>
      </c>
      <c r="AU474" s="193" t="s">
        <v>83</v>
      </c>
      <c r="AY474" s="20" t="s">
        <v>148</v>
      </c>
      <c r="BE474" s="194">
        <f>IF(N474="základní",J474,0)</f>
        <v>0</v>
      </c>
      <c r="BF474" s="194">
        <f>IF(N474="snížená",J474,0)</f>
        <v>0</v>
      </c>
      <c r="BG474" s="194">
        <f>IF(N474="zákl. přenesená",J474,0)</f>
        <v>0</v>
      </c>
      <c r="BH474" s="194">
        <f>IF(N474="sníž. přenesená",J474,0)</f>
        <v>0</v>
      </c>
      <c r="BI474" s="194">
        <f>IF(N474="nulová",J474,0)</f>
        <v>0</v>
      </c>
      <c r="BJ474" s="20" t="s">
        <v>81</v>
      </c>
      <c r="BK474" s="194">
        <f>ROUND(I474*H474,2)</f>
        <v>0</v>
      </c>
      <c r="BL474" s="20" t="s">
        <v>154</v>
      </c>
      <c r="BM474" s="193" t="s">
        <v>653</v>
      </c>
    </row>
    <row r="475" spans="1:65" s="2" customFormat="1" ht="11.25">
      <c r="A475" s="37"/>
      <c r="B475" s="38"/>
      <c r="C475" s="39"/>
      <c r="D475" s="195" t="s">
        <v>156</v>
      </c>
      <c r="E475" s="39"/>
      <c r="F475" s="196" t="s">
        <v>654</v>
      </c>
      <c r="G475" s="39"/>
      <c r="H475" s="39"/>
      <c r="I475" s="197"/>
      <c r="J475" s="39"/>
      <c r="K475" s="39"/>
      <c r="L475" s="42"/>
      <c r="M475" s="198"/>
      <c r="N475" s="199"/>
      <c r="O475" s="67"/>
      <c r="P475" s="67"/>
      <c r="Q475" s="67"/>
      <c r="R475" s="67"/>
      <c r="S475" s="67"/>
      <c r="T475" s="68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20" t="s">
        <v>156</v>
      </c>
      <c r="AU475" s="20" t="s">
        <v>83</v>
      </c>
    </row>
    <row r="476" spans="1:65" s="13" customFormat="1" ht="11.25">
      <c r="B476" s="200"/>
      <c r="C476" s="201"/>
      <c r="D476" s="202" t="s">
        <v>158</v>
      </c>
      <c r="E476" s="203" t="s">
        <v>21</v>
      </c>
      <c r="F476" s="204" t="s">
        <v>655</v>
      </c>
      <c r="G476" s="201"/>
      <c r="H476" s="205">
        <v>2</v>
      </c>
      <c r="I476" s="206"/>
      <c r="J476" s="201"/>
      <c r="K476" s="201"/>
      <c r="L476" s="207"/>
      <c r="M476" s="208"/>
      <c r="N476" s="209"/>
      <c r="O476" s="209"/>
      <c r="P476" s="209"/>
      <c r="Q476" s="209"/>
      <c r="R476" s="209"/>
      <c r="S476" s="209"/>
      <c r="T476" s="210"/>
      <c r="AT476" s="211" t="s">
        <v>158</v>
      </c>
      <c r="AU476" s="211" t="s">
        <v>83</v>
      </c>
      <c r="AV476" s="13" t="s">
        <v>83</v>
      </c>
      <c r="AW476" s="13" t="s">
        <v>34</v>
      </c>
      <c r="AX476" s="13" t="s">
        <v>73</v>
      </c>
      <c r="AY476" s="211" t="s">
        <v>148</v>
      </c>
    </row>
    <row r="477" spans="1:65" s="14" customFormat="1" ht="11.25">
      <c r="B477" s="212"/>
      <c r="C477" s="213"/>
      <c r="D477" s="202" t="s">
        <v>158</v>
      </c>
      <c r="E477" s="214" t="s">
        <v>21</v>
      </c>
      <c r="F477" s="215" t="s">
        <v>160</v>
      </c>
      <c r="G477" s="213"/>
      <c r="H477" s="216">
        <v>2</v>
      </c>
      <c r="I477" s="217"/>
      <c r="J477" s="213"/>
      <c r="K477" s="213"/>
      <c r="L477" s="218"/>
      <c r="M477" s="219"/>
      <c r="N477" s="220"/>
      <c r="O477" s="220"/>
      <c r="P477" s="220"/>
      <c r="Q477" s="220"/>
      <c r="R477" s="220"/>
      <c r="S477" s="220"/>
      <c r="T477" s="221"/>
      <c r="AT477" s="222" t="s">
        <v>158</v>
      </c>
      <c r="AU477" s="222" t="s">
        <v>83</v>
      </c>
      <c r="AV477" s="14" t="s">
        <v>161</v>
      </c>
      <c r="AW477" s="14" t="s">
        <v>34</v>
      </c>
      <c r="AX477" s="14" t="s">
        <v>81</v>
      </c>
      <c r="AY477" s="222" t="s">
        <v>148</v>
      </c>
    </row>
    <row r="478" spans="1:65" s="2" customFormat="1" ht="16.5" customHeight="1">
      <c r="A478" s="37"/>
      <c r="B478" s="38"/>
      <c r="C478" s="245" t="s">
        <v>656</v>
      </c>
      <c r="D478" s="245" t="s">
        <v>256</v>
      </c>
      <c r="E478" s="246" t="s">
        <v>657</v>
      </c>
      <c r="F478" s="247" t="s">
        <v>658</v>
      </c>
      <c r="G478" s="248" t="s">
        <v>346</v>
      </c>
      <c r="H478" s="249">
        <v>2</v>
      </c>
      <c r="I478" s="250"/>
      <c r="J478" s="251">
        <f>ROUND(I478*H478,2)</f>
        <v>0</v>
      </c>
      <c r="K478" s="247" t="s">
        <v>153</v>
      </c>
      <c r="L478" s="252"/>
      <c r="M478" s="253" t="s">
        <v>21</v>
      </c>
      <c r="N478" s="254" t="s">
        <v>44</v>
      </c>
      <c r="O478" s="67"/>
      <c r="P478" s="191">
        <f>O478*H478</f>
        <v>0</v>
      </c>
      <c r="Q478" s="191">
        <v>4.0000000000000003E-5</v>
      </c>
      <c r="R478" s="191">
        <f>Q478*H478</f>
        <v>8.0000000000000007E-5</v>
      </c>
      <c r="S478" s="191">
        <v>0</v>
      </c>
      <c r="T478" s="192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3" t="s">
        <v>203</v>
      </c>
      <c r="AT478" s="193" t="s">
        <v>256</v>
      </c>
      <c r="AU478" s="193" t="s">
        <v>83</v>
      </c>
      <c r="AY478" s="20" t="s">
        <v>148</v>
      </c>
      <c r="BE478" s="194">
        <f>IF(N478="základní",J478,0)</f>
        <v>0</v>
      </c>
      <c r="BF478" s="194">
        <f>IF(N478="snížená",J478,0)</f>
        <v>0</v>
      </c>
      <c r="BG478" s="194">
        <f>IF(N478="zákl. přenesená",J478,0)</f>
        <v>0</v>
      </c>
      <c r="BH478" s="194">
        <f>IF(N478="sníž. přenesená",J478,0)</f>
        <v>0</v>
      </c>
      <c r="BI478" s="194">
        <f>IF(N478="nulová",J478,0)</f>
        <v>0</v>
      </c>
      <c r="BJ478" s="20" t="s">
        <v>81</v>
      </c>
      <c r="BK478" s="194">
        <f>ROUND(I478*H478,2)</f>
        <v>0</v>
      </c>
      <c r="BL478" s="20" t="s">
        <v>154</v>
      </c>
      <c r="BM478" s="193" t="s">
        <v>659</v>
      </c>
    </row>
    <row r="479" spans="1:65" s="2" customFormat="1" ht="21.75" customHeight="1">
      <c r="A479" s="37"/>
      <c r="B479" s="38"/>
      <c r="C479" s="182" t="s">
        <v>660</v>
      </c>
      <c r="D479" s="182" t="s">
        <v>150</v>
      </c>
      <c r="E479" s="183" t="s">
        <v>661</v>
      </c>
      <c r="F479" s="184" t="s">
        <v>662</v>
      </c>
      <c r="G479" s="185" t="s">
        <v>173</v>
      </c>
      <c r="H479" s="186">
        <v>0.624</v>
      </c>
      <c r="I479" s="187"/>
      <c r="J479" s="188">
        <f>ROUND(I479*H479,2)</f>
        <v>0</v>
      </c>
      <c r="K479" s="184" t="s">
        <v>153</v>
      </c>
      <c r="L479" s="42"/>
      <c r="M479" s="189" t="s">
        <v>21</v>
      </c>
      <c r="N479" s="190" t="s">
        <v>44</v>
      </c>
      <c r="O479" s="67"/>
      <c r="P479" s="191">
        <f>O479*H479</f>
        <v>0</v>
      </c>
      <c r="Q479" s="191">
        <v>0</v>
      </c>
      <c r="R479" s="191">
        <f>Q479*H479</f>
        <v>0</v>
      </c>
      <c r="S479" s="191">
        <v>2.2000000000000002</v>
      </c>
      <c r="T479" s="192">
        <f>S479*H479</f>
        <v>1.3728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93" t="s">
        <v>154</v>
      </c>
      <c r="AT479" s="193" t="s">
        <v>150</v>
      </c>
      <c r="AU479" s="193" t="s">
        <v>83</v>
      </c>
      <c r="AY479" s="20" t="s">
        <v>148</v>
      </c>
      <c r="BE479" s="194">
        <f>IF(N479="základní",J479,0)</f>
        <v>0</v>
      </c>
      <c r="BF479" s="194">
        <f>IF(N479="snížená",J479,0)</f>
        <v>0</v>
      </c>
      <c r="BG479" s="194">
        <f>IF(N479="zákl. přenesená",J479,0)</f>
        <v>0</v>
      </c>
      <c r="BH479" s="194">
        <f>IF(N479="sníž. přenesená",J479,0)</f>
        <v>0</v>
      </c>
      <c r="BI479" s="194">
        <f>IF(N479="nulová",J479,0)</f>
        <v>0</v>
      </c>
      <c r="BJ479" s="20" t="s">
        <v>81</v>
      </c>
      <c r="BK479" s="194">
        <f>ROUND(I479*H479,2)</f>
        <v>0</v>
      </c>
      <c r="BL479" s="20" t="s">
        <v>154</v>
      </c>
      <c r="BM479" s="193" t="s">
        <v>663</v>
      </c>
    </row>
    <row r="480" spans="1:65" s="2" customFormat="1" ht="11.25">
      <c r="A480" s="37"/>
      <c r="B480" s="38"/>
      <c r="C480" s="39"/>
      <c r="D480" s="195" t="s">
        <v>156</v>
      </c>
      <c r="E480" s="39"/>
      <c r="F480" s="196" t="s">
        <v>664</v>
      </c>
      <c r="G480" s="39"/>
      <c r="H480" s="39"/>
      <c r="I480" s="197"/>
      <c r="J480" s="39"/>
      <c r="K480" s="39"/>
      <c r="L480" s="42"/>
      <c r="M480" s="198"/>
      <c r="N480" s="199"/>
      <c r="O480" s="67"/>
      <c r="P480" s="67"/>
      <c r="Q480" s="67"/>
      <c r="R480" s="67"/>
      <c r="S480" s="67"/>
      <c r="T480" s="68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20" t="s">
        <v>156</v>
      </c>
      <c r="AU480" s="20" t="s">
        <v>83</v>
      </c>
    </row>
    <row r="481" spans="1:65" s="13" customFormat="1" ht="11.25">
      <c r="B481" s="200"/>
      <c r="C481" s="201"/>
      <c r="D481" s="202" t="s">
        <v>158</v>
      </c>
      <c r="E481" s="203" t="s">
        <v>21</v>
      </c>
      <c r="F481" s="204" t="s">
        <v>665</v>
      </c>
      <c r="G481" s="201"/>
      <c r="H481" s="205">
        <v>0.624</v>
      </c>
      <c r="I481" s="206"/>
      <c r="J481" s="201"/>
      <c r="K481" s="201"/>
      <c r="L481" s="207"/>
      <c r="M481" s="208"/>
      <c r="N481" s="209"/>
      <c r="O481" s="209"/>
      <c r="P481" s="209"/>
      <c r="Q481" s="209"/>
      <c r="R481" s="209"/>
      <c r="S481" s="209"/>
      <c r="T481" s="210"/>
      <c r="AT481" s="211" t="s">
        <v>158</v>
      </c>
      <c r="AU481" s="211" t="s">
        <v>83</v>
      </c>
      <c r="AV481" s="13" t="s">
        <v>83</v>
      </c>
      <c r="AW481" s="13" t="s">
        <v>34</v>
      </c>
      <c r="AX481" s="13" t="s">
        <v>73</v>
      </c>
      <c r="AY481" s="211" t="s">
        <v>148</v>
      </c>
    </row>
    <row r="482" spans="1:65" s="14" customFormat="1" ht="11.25">
      <c r="B482" s="212"/>
      <c r="C482" s="213"/>
      <c r="D482" s="202" t="s">
        <v>158</v>
      </c>
      <c r="E482" s="214" t="s">
        <v>21</v>
      </c>
      <c r="F482" s="215" t="s">
        <v>160</v>
      </c>
      <c r="G482" s="213"/>
      <c r="H482" s="216">
        <v>0.624</v>
      </c>
      <c r="I482" s="217"/>
      <c r="J482" s="213"/>
      <c r="K482" s="213"/>
      <c r="L482" s="218"/>
      <c r="M482" s="219"/>
      <c r="N482" s="220"/>
      <c r="O482" s="220"/>
      <c r="P482" s="220"/>
      <c r="Q482" s="220"/>
      <c r="R482" s="220"/>
      <c r="S482" s="220"/>
      <c r="T482" s="221"/>
      <c r="AT482" s="222" t="s">
        <v>158</v>
      </c>
      <c r="AU482" s="222" t="s">
        <v>83</v>
      </c>
      <c r="AV482" s="14" t="s">
        <v>161</v>
      </c>
      <c r="AW482" s="14" t="s">
        <v>34</v>
      </c>
      <c r="AX482" s="14" t="s">
        <v>81</v>
      </c>
      <c r="AY482" s="222" t="s">
        <v>148</v>
      </c>
    </row>
    <row r="483" spans="1:65" s="2" customFormat="1" ht="24.2" customHeight="1">
      <c r="A483" s="37"/>
      <c r="B483" s="38"/>
      <c r="C483" s="182" t="s">
        <v>666</v>
      </c>
      <c r="D483" s="182" t="s">
        <v>150</v>
      </c>
      <c r="E483" s="183" t="s">
        <v>667</v>
      </c>
      <c r="F483" s="184" t="s">
        <v>668</v>
      </c>
      <c r="G483" s="185" t="s">
        <v>101</v>
      </c>
      <c r="H483" s="186">
        <v>5</v>
      </c>
      <c r="I483" s="187"/>
      <c r="J483" s="188">
        <f>ROUND(I483*H483,2)</f>
        <v>0</v>
      </c>
      <c r="K483" s="184" t="s">
        <v>153</v>
      </c>
      <c r="L483" s="42"/>
      <c r="M483" s="189" t="s">
        <v>21</v>
      </c>
      <c r="N483" s="190" t="s">
        <v>44</v>
      </c>
      <c r="O483" s="67"/>
      <c r="P483" s="191">
        <f>O483*H483</f>
        <v>0</v>
      </c>
      <c r="Q483" s="191">
        <v>0</v>
      </c>
      <c r="R483" s="191">
        <f>Q483*H483</f>
        <v>0</v>
      </c>
      <c r="S483" s="191">
        <v>3.3000000000000002E-2</v>
      </c>
      <c r="T483" s="192">
        <f>S483*H483</f>
        <v>0.16500000000000001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3" t="s">
        <v>154</v>
      </c>
      <c r="AT483" s="193" t="s">
        <v>150</v>
      </c>
      <c r="AU483" s="193" t="s">
        <v>83</v>
      </c>
      <c r="AY483" s="20" t="s">
        <v>148</v>
      </c>
      <c r="BE483" s="194">
        <f>IF(N483="základní",J483,0)</f>
        <v>0</v>
      </c>
      <c r="BF483" s="194">
        <f>IF(N483="snížená",J483,0)</f>
        <v>0</v>
      </c>
      <c r="BG483" s="194">
        <f>IF(N483="zákl. přenesená",J483,0)</f>
        <v>0</v>
      </c>
      <c r="BH483" s="194">
        <f>IF(N483="sníž. přenesená",J483,0)</f>
        <v>0</v>
      </c>
      <c r="BI483" s="194">
        <f>IF(N483="nulová",J483,0)</f>
        <v>0</v>
      </c>
      <c r="BJ483" s="20" t="s">
        <v>81</v>
      </c>
      <c r="BK483" s="194">
        <f>ROUND(I483*H483,2)</f>
        <v>0</v>
      </c>
      <c r="BL483" s="20" t="s">
        <v>154</v>
      </c>
      <c r="BM483" s="193" t="s">
        <v>669</v>
      </c>
    </row>
    <row r="484" spans="1:65" s="2" customFormat="1" ht="11.25">
      <c r="A484" s="37"/>
      <c r="B484" s="38"/>
      <c r="C484" s="39"/>
      <c r="D484" s="195" t="s">
        <v>156</v>
      </c>
      <c r="E484" s="39"/>
      <c r="F484" s="196" t="s">
        <v>670</v>
      </c>
      <c r="G484" s="39"/>
      <c r="H484" s="39"/>
      <c r="I484" s="197"/>
      <c r="J484" s="39"/>
      <c r="K484" s="39"/>
      <c r="L484" s="42"/>
      <c r="M484" s="198"/>
      <c r="N484" s="199"/>
      <c r="O484" s="67"/>
      <c r="P484" s="67"/>
      <c r="Q484" s="67"/>
      <c r="R484" s="67"/>
      <c r="S484" s="67"/>
      <c r="T484" s="68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20" t="s">
        <v>156</v>
      </c>
      <c r="AU484" s="20" t="s">
        <v>83</v>
      </c>
    </row>
    <row r="485" spans="1:65" s="13" customFormat="1" ht="11.25">
      <c r="B485" s="200"/>
      <c r="C485" s="201"/>
      <c r="D485" s="202" t="s">
        <v>158</v>
      </c>
      <c r="E485" s="203" t="s">
        <v>21</v>
      </c>
      <c r="F485" s="204" t="s">
        <v>671</v>
      </c>
      <c r="G485" s="201"/>
      <c r="H485" s="205">
        <v>5</v>
      </c>
      <c r="I485" s="206"/>
      <c r="J485" s="201"/>
      <c r="K485" s="201"/>
      <c r="L485" s="207"/>
      <c r="M485" s="208"/>
      <c r="N485" s="209"/>
      <c r="O485" s="209"/>
      <c r="P485" s="209"/>
      <c r="Q485" s="209"/>
      <c r="R485" s="209"/>
      <c r="S485" s="209"/>
      <c r="T485" s="210"/>
      <c r="AT485" s="211" t="s">
        <v>158</v>
      </c>
      <c r="AU485" s="211" t="s">
        <v>83</v>
      </c>
      <c r="AV485" s="13" t="s">
        <v>83</v>
      </c>
      <c r="AW485" s="13" t="s">
        <v>34</v>
      </c>
      <c r="AX485" s="13" t="s">
        <v>73</v>
      </c>
      <c r="AY485" s="211" t="s">
        <v>148</v>
      </c>
    </row>
    <row r="486" spans="1:65" s="14" customFormat="1" ht="11.25">
      <c r="B486" s="212"/>
      <c r="C486" s="213"/>
      <c r="D486" s="202" t="s">
        <v>158</v>
      </c>
      <c r="E486" s="214" t="s">
        <v>21</v>
      </c>
      <c r="F486" s="215" t="s">
        <v>160</v>
      </c>
      <c r="G486" s="213"/>
      <c r="H486" s="216">
        <v>5</v>
      </c>
      <c r="I486" s="217"/>
      <c r="J486" s="213"/>
      <c r="K486" s="213"/>
      <c r="L486" s="218"/>
      <c r="M486" s="219"/>
      <c r="N486" s="220"/>
      <c r="O486" s="220"/>
      <c r="P486" s="220"/>
      <c r="Q486" s="220"/>
      <c r="R486" s="220"/>
      <c r="S486" s="220"/>
      <c r="T486" s="221"/>
      <c r="AT486" s="222" t="s">
        <v>158</v>
      </c>
      <c r="AU486" s="222" t="s">
        <v>83</v>
      </c>
      <c r="AV486" s="14" t="s">
        <v>161</v>
      </c>
      <c r="AW486" s="14" t="s">
        <v>34</v>
      </c>
      <c r="AX486" s="14" t="s">
        <v>81</v>
      </c>
      <c r="AY486" s="222" t="s">
        <v>148</v>
      </c>
    </row>
    <row r="487" spans="1:65" s="2" customFormat="1" ht="24.2" customHeight="1">
      <c r="A487" s="37"/>
      <c r="B487" s="38"/>
      <c r="C487" s="182" t="s">
        <v>672</v>
      </c>
      <c r="D487" s="182" t="s">
        <v>150</v>
      </c>
      <c r="E487" s="183" t="s">
        <v>673</v>
      </c>
      <c r="F487" s="184" t="s">
        <v>674</v>
      </c>
      <c r="G487" s="185" t="s">
        <v>101</v>
      </c>
      <c r="H487" s="186">
        <v>2.6</v>
      </c>
      <c r="I487" s="187"/>
      <c r="J487" s="188">
        <f>ROUND(I487*H487,2)</f>
        <v>0</v>
      </c>
      <c r="K487" s="184" t="s">
        <v>153</v>
      </c>
      <c r="L487" s="42"/>
      <c r="M487" s="189" t="s">
        <v>21</v>
      </c>
      <c r="N487" s="190" t="s">
        <v>44</v>
      </c>
      <c r="O487" s="67"/>
      <c r="P487" s="191">
        <f>O487*H487</f>
        <v>0</v>
      </c>
      <c r="Q487" s="191">
        <v>2.9E-4</v>
      </c>
      <c r="R487" s="191">
        <f>Q487*H487</f>
        <v>7.54E-4</v>
      </c>
      <c r="S487" s="191">
        <v>0</v>
      </c>
      <c r="T487" s="192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3" t="s">
        <v>154</v>
      </c>
      <c r="AT487" s="193" t="s">
        <v>150</v>
      </c>
      <c r="AU487" s="193" t="s">
        <v>83</v>
      </c>
      <c r="AY487" s="20" t="s">
        <v>148</v>
      </c>
      <c r="BE487" s="194">
        <f>IF(N487="základní",J487,0)</f>
        <v>0</v>
      </c>
      <c r="BF487" s="194">
        <f>IF(N487="snížená",J487,0)</f>
        <v>0</v>
      </c>
      <c r="BG487" s="194">
        <f>IF(N487="zákl. přenesená",J487,0)</f>
        <v>0</v>
      </c>
      <c r="BH487" s="194">
        <f>IF(N487="sníž. přenesená",J487,0)</f>
        <v>0</v>
      </c>
      <c r="BI487" s="194">
        <f>IF(N487="nulová",J487,0)</f>
        <v>0</v>
      </c>
      <c r="BJ487" s="20" t="s">
        <v>81</v>
      </c>
      <c r="BK487" s="194">
        <f>ROUND(I487*H487,2)</f>
        <v>0</v>
      </c>
      <c r="BL487" s="20" t="s">
        <v>154</v>
      </c>
      <c r="BM487" s="193" t="s">
        <v>675</v>
      </c>
    </row>
    <row r="488" spans="1:65" s="2" customFormat="1" ht="11.25">
      <c r="A488" s="37"/>
      <c r="B488" s="38"/>
      <c r="C488" s="39"/>
      <c r="D488" s="195" t="s">
        <v>156</v>
      </c>
      <c r="E488" s="39"/>
      <c r="F488" s="196" t="s">
        <v>676</v>
      </c>
      <c r="G488" s="39"/>
      <c r="H488" s="39"/>
      <c r="I488" s="197"/>
      <c r="J488" s="39"/>
      <c r="K488" s="39"/>
      <c r="L488" s="42"/>
      <c r="M488" s="198"/>
      <c r="N488" s="199"/>
      <c r="O488" s="67"/>
      <c r="P488" s="67"/>
      <c r="Q488" s="67"/>
      <c r="R488" s="67"/>
      <c r="S488" s="67"/>
      <c r="T488" s="68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20" t="s">
        <v>156</v>
      </c>
      <c r="AU488" s="20" t="s">
        <v>83</v>
      </c>
    </row>
    <row r="489" spans="1:65" s="13" customFormat="1" ht="11.25">
      <c r="B489" s="200"/>
      <c r="C489" s="201"/>
      <c r="D489" s="202" t="s">
        <v>158</v>
      </c>
      <c r="E489" s="203" t="s">
        <v>21</v>
      </c>
      <c r="F489" s="204" t="s">
        <v>677</v>
      </c>
      <c r="G489" s="201"/>
      <c r="H489" s="205">
        <v>2.6</v>
      </c>
      <c r="I489" s="206"/>
      <c r="J489" s="201"/>
      <c r="K489" s="201"/>
      <c r="L489" s="207"/>
      <c r="M489" s="208"/>
      <c r="N489" s="209"/>
      <c r="O489" s="209"/>
      <c r="P489" s="209"/>
      <c r="Q489" s="209"/>
      <c r="R489" s="209"/>
      <c r="S489" s="209"/>
      <c r="T489" s="210"/>
      <c r="AT489" s="211" t="s">
        <v>158</v>
      </c>
      <c r="AU489" s="211" t="s">
        <v>83</v>
      </c>
      <c r="AV489" s="13" t="s">
        <v>83</v>
      </c>
      <c r="AW489" s="13" t="s">
        <v>34</v>
      </c>
      <c r="AX489" s="13" t="s">
        <v>73</v>
      </c>
      <c r="AY489" s="211" t="s">
        <v>148</v>
      </c>
    </row>
    <row r="490" spans="1:65" s="14" customFormat="1" ht="11.25">
      <c r="B490" s="212"/>
      <c r="C490" s="213"/>
      <c r="D490" s="202" t="s">
        <v>158</v>
      </c>
      <c r="E490" s="214" t="s">
        <v>21</v>
      </c>
      <c r="F490" s="215" t="s">
        <v>160</v>
      </c>
      <c r="G490" s="213"/>
      <c r="H490" s="216">
        <v>2.6</v>
      </c>
      <c r="I490" s="217"/>
      <c r="J490" s="213"/>
      <c r="K490" s="213"/>
      <c r="L490" s="218"/>
      <c r="M490" s="219"/>
      <c r="N490" s="220"/>
      <c r="O490" s="220"/>
      <c r="P490" s="220"/>
      <c r="Q490" s="220"/>
      <c r="R490" s="220"/>
      <c r="S490" s="220"/>
      <c r="T490" s="221"/>
      <c r="AT490" s="222" t="s">
        <v>158</v>
      </c>
      <c r="AU490" s="222" t="s">
        <v>83</v>
      </c>
      <c r="AV490" s="14" t="s">
        <v>161</v>
      </c>
      <c r="AW490" s="14" t="s">
        <v>34</v>
      </c>
      <c r="AX490" s="14" t="s">
        <v>81</v>
      </c>
      <c r="AY490" s="222" t="s">
        <v>148</v>
      </c>
    </row>
    <row r="491" spans="1:65" s="2" customFormat="1" ht="16.5" customHeight="1">
      <c r="A491" s="37"/>
      <c r="B491" s="38"/>
      <c r="C491" s="182" t="s">
        <v>678</v>
      </c>
      <c r="D491" s="182" t="s">
        <v>150</v>
      </c>
      <c r="E491" s="183" t="s">
        <v>679</v>
      </c>
      <c r="F491" s="184" t="s">
        <v>680</v>
      </c>
      <c r="G491" s="185" t="s">
        <v>101</v>
      </c>
      <c r="H491" s="186">
        <v>10</v>
      </c>
      <c r="I491" s="187"/>
      <c r="J491" s="188">
        <f>ROUND(I491*H491,2)</f>
        <v>0</v>
      </c>
      <c r="K491" s="184" t="s">
        <v>153</v>
      </c>
      <c r="L491" s="42"/>
      <c r="M491" s="189" t="s">
        <v>21</v>
      </c>
      <c r="N491" s="190" t="s">
        <v>44</v>
      </c>
      <c r="O491" s="67"/>
      <c r="P491" s="191">
        <f>O491*H491</f>
        <v>0</v>
      </c>
      <c r="Q491" s="191">
        <v>0</v>
      </c>
      <c r="R491" s="191">
        <f>Q491*H491</f>
        <v>0</v>
      </c>
      <c r="S491" s="191">
        <v>0</v>
      </c>
      <c r="T491" s="192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3" t="s">
        <v>154</v>
      </c>
      <c r="AT491" s="193" t="s">
        <v>150</v>
      </c>
      <c r="AU491" s="193" t="s">
        <v>83</v>
      </c>
      <c r="AY491" s="20" t="s">
        <v>148</v>
      </c>
      <c r="BE491" s="194">
        <f>IF(N491="základní",J491,0)</f>
        <v>0</v>
      </c>
      <c r="BF491" s="194">
        <f>IF(N491="snížená",J491,0)</f>
        <v>0</v>
      </c>
      <c r="BG491" s="194">
        <f>IF(N491="zákl. přenesená",J491,0)</f>
        <v>0</v>
      </c>
      <c r="BH491" s="194">
        <f>IF(N491="sníž. přenesená",J491,0)</f>
        <v>0</v>
      </c>
      <c r="BI491" s="194">
        <f>IF(N491="nulová",J491,0)</f>
        <v>0</v>
      </c>
      <c r="BJ491" s="20" t="s">
        <v>81</v>
      </c>
      <c r="BK491" s="194">
        <f>ROUND(I491*H491,2)</f>
        <v>0</v>
      </c>
      <c r="BL491" s="20" t="s">
        <v>154</v>
      </c>
      <c r="BM491" s="193" t="s">
        <v>681</v>
      </c>
    </row>
    <row r="492" spans="1:65" s="2" customFormat="1" ht="11.25">
      <c r="A492" s="37"/>
      <c r="B492" s="38"/>
      <c r="C492" s="39"/>
      <c r="D492" s="195" t="s">
        <v>156</v>
      </c>
      <c r="E492" s="39"/>
      <c r="F492" s="196" t="s">
        <v>682</v>
      </c>
      <c r="G492" s="39"/>
      <c r="H492" s="39"/>
      <c r="I492" s="197"/>
      <c r="J492" s="39"/>
      <c r="K492" s="39"/>
      <c r="L492" s="42"/>
      <c r="M492" s="198"/>
      <c r="N492" s="199"/>
      <c r="O492" s="67"/>
      <c r="P492" s="67"/>
      <c r="Q492" s="67"/>
      <c r="R492" s="67"/>
      <c r="S492" s="67"/>
      <c r="T492" s="68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20" t="s">
        <v>156</v>
      </c>
      <c r="AU492" s="20" t="s">
        <v>83</v>
      </c>
    </row>
    <row r="493" spans="1:65" s="13" customFormat="1" ht="11.25">
      <c r="B493" s="200"/>
      <c r="C493" s="201"/>
      <c r="D493" s="202" t="s">
        <v>158</v>
      </c>
      <c r="E493" s="203" t="s">
        <v>21</v>
      </c>
      <c r="F493" s="204" t="s">
        <v>683</v>
      </c>
      <c r="G493" s="201"/>
      <c r="H493" s="205">
        <v>10</v>
      </c>
      <c r="I493" s="206"/>
      <c r="J493" s="201"/>
      <c r="K493" s="201"/>
      <c r="L493" s="207"/>
      <c r="M493" s="208"/>
      <c r="N493" s="209"/>
      <c r="O493" s="209"/>
      <c r="P493" s="209"/>
      <c r="Q493" s="209"/>
      <c r="R493" s="209"/>
      <c r="S493" s="209"/>
      <c r="T493" s="210"/>
      <c r="AT493" s="211" t="s">
        <v>158</v>
      </c>
      <c r="AU493" s="211" t="s">
        <v>83</v>
      </c>
      <c r="AV493" s="13" t="s">
        <v>83</v>
      </c>
      <c r="AW493" s="13" t="s">
        <v>34</v>
      </c>
      <c r="AX493" s="13" t="s">
        <v>73</v>
      </c>
      <c r="AY493" s="211" t="s">
        <v>148</v>
      </c>
    </row>
    <row r="494" spans="1:65" s="14" customFormat="1" ht="11.25">
      <c r="B494" s="212"/>
      <c r="C494" s="213"/>
      <c r="D494" s="202" t="s">
        <v>158</v>
      </c>
      <c r="E494" s="214" t="s">
        <v>21</v>
      </c>
      <c r="F494" s="215" t="s">
        <v>160</v>
      </c>
      <c r="G494" s="213"/>
      <c r="H494" s="216">
        <v>10</v>
      </c>
      <c r="I494" s="217"/>
      <c r="J494" s="213"/>
      <c r="K494" s="213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158</v>
      </c>
      <c r="AU494" s="222" t="s">
        <v>83</v>
      </c>
      <c r="AV494" s="14" t="s">
        <v>161</v>
      </c>
      <c r="AW494" s="14" t="s">
        <v>34</v>
      </c>
      <c r="AX494" s="14" t="s">
        <v>81</v>
      </c>
      <c r="AY494" s="222" t="s">
        <v>148</v>
      </c>
    </row>
    <row r="495" spans="1:65" s="12" customFormat="1" ht="22.9" customHeight="1">
      <c r="B495" s="166"/>
      <c r="C495" s="167"/>
      <c r="D495" s="168" t="s">
        <v>72</v>
      </c>
      <c r="E495" s="180" t="s">
        <v>684</v>
      </c>
      <c r="F495" s="180" t="s">
        <v>685</v>
      </c>
      <c r="G495" s="167"/>
      <c r="H495" s="167"/>
      <c r="I495" s="170"/>
      <c r="J495" s="181">
        <f>BK495</f>
        <v>0</v>
      </c>
      <c r="K495" s="167"/>
      <c r="L495" s="172"/>
      <c r="M495" s="173"/>
      <c r="N495" s="174"/>
      <c r="O495" s="174"/>
      <c r="P495" s="175">
        <f>SUM(P496:P505)</f>
        <v>0</v>
      </c>
      <c r="Q495" s="174"/>
      <c r="R495" s="175">
        <f>SUM(R496:R505)</f>
        <v>0</v>
      </c>
      <c r="S495" s="174"/>
      <c r="T495" s="176">
        <f>SUM(T496:T505)</f>
        <v>0</v>
      </c>
      <c r="AR495" s="177" t="s">
        <v>81</v>
      </c>
      <c r="AT495" s="178" t="s">
        <v>72</v>
      </c>
      <c r="AU495" s="178" t="s">
        <v>81</v>
      </c>
      <c r="AY495" s="177" t="s">
        <v>148</v>
      </c>
      <c r="BK495" s="179">
        <f>SUM(BK496:BK505)</f>
        <v>0</v>
      </c>
    </row>
    <row r="496" spans="1:65" s="2" customFormat="1" ht="24.2" customHeight="1">
      <c r="A496" s="37"/>
      <c r="B496" s="38"/>
      <c r="C496" s="182" t="s">
        <v>686</v>
      </c>
      <c r="D496" s="182" t="s">
        <v>150</v>
      </c>
      <c r="E496" s="183" t="s">
        <v>687</v>
      </c>
      <c r="F496" s="184" t="s">
        <v>688</v>
      </c>
      <c r="G496" s="185" t="s">
        <v>229</v>
      </c>
      <c r="H496" s="186">
        <v>2.6880000000000002</v>
      </c>
      <c r="I496" s="187"/>
      <c r="J496" s="188">
        <f>ROUND(I496*H496,2)</f>
        <v>0</v>
      </c>
      <c r="K496" s="184" t="s">
        <v>153</v>
      </c>
      <c r="L496" s="42"/>
      <c r="M496" s="189" t="s">
        <v>21</v>
      </c>
      <c r="N496" s="190" t="s">
        <v>44</v>
      </c>
      <c r="O496" s="67"/>
      <c r="P496" s="191">
        <f>O496*H496</f>
        <v>0</v>
      </c>
      <c r="Q496" s="191">
        <v>0</v>
      </c>
      <c r="R496" s="191">
        <f>Q496*H496</f>
        <v>0</v>
      </c>
      <c r="S496" s="191">
        <v>0</v>
      </c>
      <c r="T496" s="192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3" t="s">
        <v>154</v>
      </c>
      <c r="AT496" s="193" t="s">
        <v>150</v>
      </c>
      <c r="AU496" s="193" t="s">
        <v>83</v>
      </c>
      <c r="AY496" s="20" t="s">
        <v>148</v>
      </c>
      <c r="BE496" s="194">
        <f>IF(N496="základní",J496,0)</f>
        <v>0</v>
      </c>
      <c r="BF496" s="194">
        <f>IF(N496="snížená",J496,0)</f>
        <v>0</v>
      </c>
      <c r="BG496" s="194">
        <f>IF(N496="zákl. přenesená",J496,0)</f>
        <v>0</v>
      </c>
      <c r="BH496" s="194">
        <f>IF(N496="sníž. přenesená",J496,0)</f>
        <v>0</v>
      </c>
      <c r="BI496" s="194">
        <f>IF(N496="nulová",J496,0)</f>
        <v>0</v>
      </c>
      <c r="BJ496" s="20" t="s">
        <v>81</v>
      </c>
      <c r="BK496" s="194">
        <f>ROUND(I496*H496,2)</f>
        <v>0</v>
      </c>
      <c r="BL496" s="20" t="s">
        <v>154</v>
      </c>
      <c r="BM496" s="193" t="s">
        <v>689</v>
      </c>
    </row>
    <row r="497" spans="1:65" s="2" customFormat="1" ht="11.25">
      <c r="A497" s="37"/>
      <c r="B497" s="38"/>
      <c r="C497" s="39"/>
      <c r="D497" s="195" t="s">
        <v>156</v>
      </c>
      <c r="E497" s="39"/>
      <c r="F497" s="196" t="s">
        <v>690</v>
      </c>
      <c r="G497" s="39"/>
      <c r="H497" s="39"/>
      <c r="I497" s="197"/>
      <c r="J497" s="39"/>
      <c r="K497" s="39"/>
      <c r="L497" s="42"/>
      <c r="M497" s="198"/>
      <c r="N497" s="199"/>
      <c r="O497" s="67"/>
      <c r="P497" s="67"/>
      <c r="Q497" s="67"/>
      <c r="R497" s="67"/>
      <c r="S497" s="67"/>
      <c r="T497" s="68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20" t="s">
        <v>156</v>
      </c>
      <c r="AU497" s="20" t="s">
        <v>83</v>
      </c>
    </row>
    <row r="498" spans="1:65" s="2" customFormat="1" ht="21.75" customHeight="1">
      <c r="A498" s="37"/>
      <c r="B498" s="38"/>
      <c r="C498" s="182" t="s">
        <v>691</v>
      </c>
      <c r="D498" s="182" t="s">
        <v>150</v>
      </c>
      <c r="E498" s="183" t="s">
        <v>692</v>
      </c>
      <c r="F498" s="184" t="s">
        <v>693</v>
      </c>
      <c r="G498" s="185" t="s">
        <v>229</v>
      </c>
      <c r="H498" s="186">
        <v>2.6880000000000002</v>
      </c>
      <c r="I498" s="187"/>
      <c r="J498" s="188">
        <f>ROUND(I498*H498,2)</f>
        <v>0</v>
      </c>
      <c r="K498" s="184" t="s">
        <v>153</v>
      </c>
      <c r="L498" s="42"/>
      <c r="M498" s="189" t="s">
        <v>21</v>
      </c>
      <c r="N498" s="190" t="s">
        <v>44</v>
      </c>
      <c r="O498" s="67"/>
      <c r="P498" s="191">
        <f>O498*H498</f>
        <v>0</v>
      </c>
      <c r="Q498" s="191">
        <v>0</v>
      </c>
      <c r="R498" s="191">
        <f>Q498*H498</f>
        <v>0</v>
      </c>
      <c r="S498" s="191">
        <v>0</v>
      </c>
      <c r="T498" s="192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93" t="s">
        <v>154</v>
      </c>
      <c r="AT498" s="193" t="s">
        <v>150</v>
      </c>
      <c r="AU498" s="193" t="s">
        <v>83</v>
      </c>
      <c r="AY498" s="20" t="s">
        <v>148</v>
      </c>
      <c r="BE498" s="194">
        <f>IF(N498="základní",J498,0)</f>
        <v>0</v>
      </c>
      <c r="BF498" s="194">
        <f>IF(N498="snížená",J498,0)</f>
        <v>0</v>
      </c>
      <c r="BG498" s="194">
        <f>IF(N498="zákl. přenesená",J498,0)</f>
        <v>0</v>
      </c>
      <c r="BH498" s="194">
        <f>IF(N498="sníž. přenesená",J498,0)</f>
        <v>0</v>
      </c>
      <c r="BI498" s="194">
        <f>IF(N498="nulová",J498,0)</f>
        <v>0</v>
      </c>
      <c r="BJ498" s="20" t="s">
        <v>81</v>
      </c>
      <c r="BK498" s="194">
        <f>ROUND(I498*H498,2)</f>
        <v>0</v>
      </c>
      <c r="BL498" s="20" t="s">
        <v>154</v>
      </c>
      <c r="BM498" s="193" t="s">
        <v>694</v>
      </c>
    </row>
    <row r="499" spans="1:65" s="2" customFormat="1" ht="11.25">
      <c r="A499" s="37"/>
      <c r="B499" s="38"/>
      <c r="C499" s="39"/>
      <c r="D499" s="195" t="s">
        <v>156</v>
      </c>
      <c r="E499" s="39"/>
      <c r="F499" s="196" t="s">
        <v>695</v>
      </c>
      <c r="G499" s="39"/>
      <c r="H499" s="39"/>
      <c r="I499" s="197"/>
      <c r="J499" s="39"/>
      <c r="K499" s="39"/>
      <c r="L499" s="42"/>
      <c r="M499" s="198"/>
      <c r="N499" s="199"/>
      <c r="O499" s="67"/>
      <c r="P499" s="67"/>
      <c r="Q499" s="67"/>
      <c r="R499" s="67"/>
      <c r="S499" s="67"/>
      <c r="T499" s="68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20" t="s">
        <v>156</v>
      </c>
      <c r="AU499" s="20" t="s">
        <v>83</v>
      </c>
    </row>
    <row r="500" spans="1:65" s="2" customFormat="1" ht="24.2" customHeight="1">
      <c r="A500" s="37"/>
      <c r="B500" s="38"/>
      <c r="C500" s="182" t="s">
        <v>696</v>
      </c>
      <c r="D500" s="182" t="s">
        <v>150</v>
      </c>
      <c r="E500" s="183" t="s">
        <v>697</v>
      </c>
      <c r="F500" s="184" t="s">
        <v>698</v>
      </c>
      <c r="G500" s="185" t="s">
        <v>229</v>
      </c>
      <c r="H500" s="186">
        <v>37.631999999999998</v>
      </c>
      <c r="I500" s="187"/>
      <c r="J500" s="188">
        <f>ROUND(I500*H500,2)</f>
        <v>0</v>
      </c>
      <c r="K500" s="184" t="s">
        <v>153</v>
      </c>
      <c r="L500" s="42"/>
      <c r="M500" s="189" t="s">
        <v>21</v>
      </c>
      <c r="N500" s="190" t="s">
        <v>44</v>
      </c>
      <c r="O500" s="67"/>
      <c r="P500" s="191">
        <f>O500*H500</f>
        <v>0</v>
      </c>
      <c r="Q500" s="191">
        <v>0</v>
      </c>
      <c r="R500" s="191">
        <f>Q500*H500</f>
        <v>0</v>
      </c>
      <c r="S500" s="191">
        <v>0</v>
      </c>
      <c r="T500" s="192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93" t="s">
        <v>154</v>
      </c>
      <c r="AT500" s="193" t="s">
        <v>150</v>
      </c>
      <c r="AU500" s="193" t="s">
        <v>83</v>
      </c>
      <c r="AY500" s="20" t="s">
        <v>148</v>
      </c>
      <c r="BE500" s="194">
        <f>IF(N500="základní",J500,0)</f>
        <v>0</v>
      </c>
      <c r="BF500" s="194">
        <f>IF(N500="snížená",J500,0)</f>
        <v>0</v>
      </c>
      <c r="BG500" s="194">
        <f>IF(N500="zákl. přenesená",J500,0)</f>
        <v>0</v>
      </c>
      <c r="BH500" s="194">
        <f>IF(N500="sníž. přenesená",J500,0)</f>
        <v>0</v>
      </c>
      <c r="BI500" s="194">
        <f>IF(N500="nulová",J500,0)</f>
        <v>0</v>
      </c>
      <c r="BJ500" s="20" t="s">
        <v>81</v>
      </c>
      <c r="BK500" s="194">
        <f>ROUND(I500*H500,2)</f>
        <v>0</v>
      </c>
      <c r="BL500" s="20" t="s">
        <v>154</v>
      </c>
      <c r="BM500" s="193" t="s">
        <v>699</v>
      </c>
    </row>
    <row r="501" spans="1:65" s="2" customFormat="1" ht="11.25">
      <c r="A501" s="37"/>
      <c r="B501" s="38"/>
      <c r="C501" s="39"/>
      <c r="D501" s="195" t="s">
        <v>156</v>
      </c>
      <c r="E501" s="39"/>
      <c r="F501" s="196" t="s">
        <v>700</v>
      </c>
      <c r="G501" s="39"/>
      <c r="H501" s="39"/>
      <c r="I501" s="197"/>
      <c r="J501" s="39"/>
      <c r="K501" s="39"/>
      <c r="L501" s="42"/>
      <c r="M501" s="198"/>
      <c r="N501" s="199"/>
      <c r="O501" s="67"/>
      <c r="P501" s="67"/>
      <c r="Q501" s="67"/>
      <c r="R501" s="67"/>
      <c r="S501" s="67"/>
      <c r="T501" s="68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20" t="s">
        <v>156</v>
      </c>
      <c r="AU501" s="20" t="s">
        <v>83</v>
      </c>
    </row>
    <row r="502" spans="1:65" s="2" customFormat="1" ht="19.5">
      <c r="A502" s="37"/>
      <c r="B502" s="38"/>
      <c r="C502" s="39"/>
      <c r="D502" s="202" t="s">
        <v>218</v>
      </c>
      <c r="E502" s="39"/>
      <c r="F502" s="244" t="s">
        <v>219</v>
      </c>
      <c r="G502" s="39"/>
      <c r="H502" s="39"/>
      <c r="I502" s="197"/>
      <c r="J502" s="39"/>
      <c r="K502" s="39"/>
      <c r="L502" s="42"/>
      <c r="M502" s="198"/>
      <c r="N502" s="199"/>
      <c r="O502" s="67"/>
      <c r="P502" s="67"/>
      <c r="Q502" s="67"/>
      <c r="R502" s="67"/>
      <c r="S502" s="67"/>
      <c r="T502" s="68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20" t="s">
        <v>218</v>
      </c>
      <c r="AU502" s="20" t="s">
        <v>83</v>
      </c>
    </row>
    <row r="503" spans="1:65" s="13" customFormat="1" ht="11.25">
      <c r="B503" s="200"/>
      <c r="C503" s="201"/>
      <c r="D503" s="202" t="s">
        <v>158</v>
      </c>
      <c r="E503" s="201"/>
      <c r="F503" s="204" t="s">
        <v>701</v>
      </c>
      <c r="G503" s="201"/>
      <c r="H503" s="205">
        <v>37.631999999999998</v>
      </c>
      <c r="I503" s="206"/>
      <c r="J503" s="201"/>
      <c r="K503" s="201"/>
      <c r="L503" s="207"/>
      <c r="M503" s="208"/>
      <c r="N503" s="209"/>
      <c r="O503" s="209"/>
      <c r="P503" s="209"/>
      <c r="Q503" s="209"/>
      <c r="R503" s="209"/>
      <c r="S503" s="209"/>
      <c r="T503" s="210"/>
      <c r="AT503" s="211" t="s">
        <v>158</v>
      </c>
      <c r="AU503" s="211" t="s">
        <v>83</v>
      </c>
      <c r="AV503" s="13" t="s">
        <v>83</v>
      </c>
      <c r="AW503" s="13" t="s">
        <v>4</v>
      </c>
      <c r="AX503" s="13" t="s">
        <v>81</v>
      </c>
      <c r="AY503" s="211" t="s">
        <v>148</v>
      </c>
    </row>
    <row r="504" spans="1:65" s="2" customFormat="1" ht="24.2" customHeight="1">
      <c r="A504" s="37"/>
      <c r="B504" s="38"/>
      <c r="C504" s="182" t="s">
        <v>702</v>
      </c>
      <c r="D504" s="182" t="s">
        <v>150</v>
      </c>
      <c r="E504" s="183" t="s">
        <v>703</v>
      </c>
      <c r="F504" s="184" t="s">
        <v>704</v>
      </c>
      <c r="G504" s="185" t="s">
        <v>229</v>
      </c>
      <c r="H504" s="186">
        <v>2.6880000000000002</v>
      </c>
      <c r="I504" s="187"/>
      <c r="J504" s="188">
        <f>ROUND(I504*H504,2)</f>
        <v>0</v>
      </c>
      <c r="K504" s="184" t="s">
        <v>153</v>
      </c>
      <c r="L504" s="42"/>
      <c r="M504" s="189" t="s">
        <v>21</v>
      </c>
      <c r="N504" s="190" t="s">
        <v>44</v>
      </c>
      <c r="O504" s="67"/>
      <c r="P504" s="191">
        <f>O504*H504</f>
        <v>0</v>
      </c>
      <c r="Q504" s="191">
        <v>0</v>
      </c>
      <c r="R504" s="191">
        <f>Q504*H504</f>
        <v>0</v>
      </c>
      <c r="S504" s="191">
        <v>0</v>
      </c>
      <c r="T504" s="192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3" t="s">
        <v>154</v>
      </c>
      <c r="AT504" s="193" t="s">
        <v>150</v>
      </c>
      <c r="AU504" s="193" t="s">
        <v>83</v>
      </c>
      <c r="AY504" s="20" t="s">
        <v>148</v>
      </c>
      <c r="BE504" s="194">
        <f>IF(N504="základní",J504,0)</f>
        <v>0</v>
      </c>
      <c r="BF504" s="194">
        <f>IF(N504="snížená",J504,0)</f>
        <v>0</v>
      </c>
      <c r="BG504" s="194">
        <f>IF(N504="zákl. přenesená",J504,0)</f>
        <v>0</v>
      </c>
      <c r="BH504" s="194">
        <f>IF(N504="sníž. přenesená",J504,0)</f>
        <v>0</v>
      </c>
      <c r="BI504" s="194">
        <f>IF(N504="nulová",J504,0)</f>
        <v>0</v>
      </c>
      <c r="BJ504" s="20" t="s">
        <v>81</v>
      </c>
      <c r="BK504" s="194">
        <f>ROUND(I504*H504,2)</f>
        <v>0</v>
      </c>
      <c r="BL504" s="20" t="s">
        <v>154</v>
      </c>
      <c r="BM504" s="193" t="s">
        <v>705</v>
      </c>
    </row>
    <row r="505" spans="1:65" s="2" customFormat="1" ht="11.25">
      <c r="A505" s="37"/>
      <c r="B505" s="38"/>
      <c r="C505" s="39"/>
      <c r="D505" s="195" t="s">
        <v>156</v>
      </c>
      <c r="E505" s="39"/>
      <c r="F505" s="196" t="s">
        <v>706</v>
      </c>
      <c r="G505" s="39"/>
      <c r="H505" s="39"/>
      <c r="I505" s="197"/>
      <c r="J505" s="39"/>
      <c r="K505" s="39"/>
      <c r="L505" s="42"/>
      <c r="M505" s="198"/>
      <c r="N505" s="199"/>
      <c r="O505" s="67"/>
      <c r="P505" s="67"/>
      <c r="Q505" s="67"/>
      <c r="R505" s="67"/>
      <c r="S505" s="67"/>
      <c r="T505" s="68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20" t="s">
        <v>156</v>
      </c>
      <c r="AU505" s="20" t="s">
        <v>83</v>
      </c>
    </row>
    <row r="506" spans="1:65" s="12" customFormat="1" ht="22.9" customHeight="1">
      <c r="B506" s="166"/>
      <c r="C506" s="167"/>
      <c r="D506" s="168" t="s">
        <v>72</v>
      </c>
      <c r="E506" s="180" t="s">
        <v>707</v>
      </c>
      <c r="F506" s="180" t="s">
        <v>708</v>
      </c>
      <c r="G506" s="167"/>
      <c r="H506" s="167"/>
      <c r="I506" s="170"/>
      <c r="J506" s="181">
        <f>BK506</f>
        <v>0</v>
      </c>
      <c r="K506" s="167"/>
      <c r="L506" s="172"/>
      <c r="M506" s="173"/>
      <c r="N506" s="174"/>
      <c r="O506" s="174"/>
      <c r="P506" s="175">
        <f>SUM(P507:P508)</f>
        <v>0</v>
      </c>
      <c r="Q506" s="174"/>
      <c r="R506" s="175">
        <f>SUM(R507:R508)</f>
        <v>0</v>
      </c>
      <c r="S506" s="174"/>
      <c r="T506" s="176">
        <f>SUM(T507:T508)</f>
        <v>0</v>
      </c>
      <c r="AR506" s="177" t="s">
        <v>81</v>
      </c>
      <c r="AT506" s="178" t="s">
        <v>72</v>
      </c>
      <c r="AU506" s="178" t="s">
        <v>81</v>
      </c>
      <c r="AY506" s="177" t="s">
        <v>148</v>
      </c>
      <c r="BK506" s="179">
        <f>SUM(BK507:BK508)</f>
        <v>0</v>
      </c>
    </row>
    <row r="507" spans="1:65" s="2" customFormat="1" ht="37.9" customHeight="1">
      <c r="A507" s="37"/>
      <c r="B507" s="38"/>
      <c r="C507" s="182" t="s">
        <v>709</v>
      </c>
      <c r="D507" s="182" t="s">
        <v>150</v>
      </c>
      <c r="E507" s="183" t="s">
        <v>710</v>
      </c>
      <c r="F507" s="184" t="s">
        <v>711</v>
      </c>
      <c r="G507" s="185" t="s">
        <v>229</v>
      </c>
      <c r="H507" s="186">
        <v>23.869</v>
      </c>
      <c r="I507" s="187"/>
      <c r="J507" s="188">
        <f>ROUND(I507*H507,2)</f>
        <v>0</v>
      </c>
      <c r="K507" s="184" t="s">
        <v>153</v>
      </c>
      <c r="L507" s="42"/>
      <c r="M507" s="189" t="s">
        <v>21</v>
      </c>
      <c r="N507" s="190" t="s">
        <v>44</v>
      </c>
      <c r="O507" s="67"/>
      <c r="P507" s="191">
        <f>O507*H507</f>
        <v>0</v>
      </c>
      <c r="Q507" s="191">
        <v>0</v>
      </c>
      <c r="R507" s="191">
        <f>Q507*H507</f>
        <v>0</v>
      </c>
      <c r="S507" s="191">
        <v>0</v>
      </c>
      <c r="T507" s="192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3" t="s">
        <v>154</v>
      </c>
      <c r="AT507" s="193" t="s">
        <v>150</v>
      </c>
      <c r="AU507" s="193" t="s">
        <v>83</v>
      </c>
      <c r="AY507" s="20" t="s">
        <v>148</v>
      </c>
      <c r="BE507" s="194">
        <f>IF(N507="základní",J507,0)</f>
        <v>0</v>
      </c>
      <c r="BF507" s="194">
        <f>IF(N507="snížená",J507,0)</f>
        <v>0</v>
      </c>
      <c r="BG507" s="194">
        <f>IF(N507="zákl. přenesená",J507,0)</f>
        <v>0</v>
      </c>
      <c r="BH507" s="194">
        <f>IF(N507="sníž. přenesená",J507,0)</f>
        <v>0</v>
      </c>
      <c r="BI507" s="194">
        <f>IF(N507="nulová",J507,0)</f>
        <v>0</v>
      </c>
      <c r="BJ507" s="20" t="s">
        <v>81</v>
      </c>
      <c r="BK507" s="194">
        <f>ROUND(I507*H507,2)</f>
        <v>0</v>
      </c>
      <c r="BL507" s="20" t="s">
        <v>154</v>
      </c>
      <c r="BM507" s="193" t="s">
        <v>712</v>
      </c>
    </row>
    <row r="508" spans="1:65" s="2" customFormat="1" ht="11.25">
      <c r="A508" s="37"/>
      <c r="B508" s="38"/>
      <c r="C508" s="39"/>
      <c r="D508" s="195" t="s">
        <v>156</v>
      </c>
      <c r="E508" s="39"/>
      <c r="F508" s="196" t="s">
        <v>713</v>
      </c>
      <c r="G508" s="39"/>
      <c r="H508" s="39"/>
      <c r="I508" s="197"/>
      <c r="J508" s="39"/>
      <c r="K508" s="39"/>
      <c r="L508" s="42"/>
      <c r="M508" s="198"/>
      <c r="N508" s="199"/>
      <c r="O508" s="67"/>
      <c r="P508" s="67"/>
      <c r="Q508" s="67"/>
      <c r="R508" s="67"/>
      <c r="S508" s="67"/>
      <c r="T508" s="68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20" t="s">
        <v>156</v>
      </c>
      <c r="AU508" s="20" t="s">
        <v>83</v>
      </c>
    </row>
    <row r="509" spans="1:65" s="12" customFormat="1" ht="25.9" customHeight="1">
      <c r="B509" s="166"/>
      <c r="C509" s="167"/>
      <c r="D509" s="168" t="s">
        <v>72</v>
      </c>
      <c r="E509" s="169" t="s">
        <v>714</v>
      </c>
      <c r="F509" s="169" t="s">
        <v>715</v>
      </c>
      <c r="G509" s="167"/>
      <c r="H509" s="167"/>
      <c r="I509" s="170"/>
      <c r="J509" s="171">
        <f>BK509</f>
        <v>0</v>
      </c>
      <c r="K509" s="167"/>
      <c r="L509" s="172"/>
      <c r="M509" s="173"/>
      <c r="N509" s="174"/>
      <c r="O509" s="174"/>
      <c r="P509" s="175">
        <f>P510+P528+P532+P558+P588+P617+P648</f>
        <v>0</v>
      </c>
      <c r="Q509" s="174"/>
      <c r="R509" s="175">
        <f>R510+R528+R532+R558+R588+R617+R648</f>
        <v>1.4567743400000002</v>
      </c>
      <c r="S509" s="174"/>
      <c r="T509" s="176">
        <f>T510+T528+T532+T558+T588+T617+T648</f>
        <v>0.59878699999999996</v>
      </c>
      <c r="AR509" s="177" t="s">
        <v>83</v>
      </c>
      <c r="AT509" s="178" t="s">
        <v>72</v>
      </c>
      <c r="AU509" s="178" t="s">
        <v>73</v>
      </c>
      <c r="AY509" s="177" t="s">
        <v>148</v>
      </c>
      <c r="BK509" s="179">
        <f>BK510+BK528+BK532+BK558+BK588+BK617+BK648</f>
        <v>0</v>
      </c>
    </row>
    <row r="510" spans="1:65" s="12" customFormat="1" ht="22.9" customHeight="1">
      <c r="B510" s="166"/>
      <c r="C510" s="167"/>
      <c r="D510" s="168" t="s">
        <v>72</v>
      </c>
      <c r="E510" s="180" t="s">
        <v>716</v>
      </c>
      <c r="F510" s="180" t="s">
        <v>717</v>
      </c>
      <c r="G510" s="167"/>
      <c r="H510" s="167"/>
      <c r="I510" s="170"/>
      <c r="J510" s="181">
        <f>BK510</f>
        <v>0</v>
      </c>
      <c r="K510" s="167"/>
      <c r="L510" s="172"/>
      <c r="M510" s="173"/>
      <c r="N510" s="174"/>
      <c r="O510" s="174"/>
      <c r="P510" s="175">
        <f>SUM(P511:P527)</f>
        <v>0</v>
      </c>
      <c r="Q510" s="174"/>
      <c r="R510" s="175">
        <f>SUM(R511:R527)</f>
        <v>7.4553040000000001E-2</v>
      </c>
      <c r="S510" s="174"/>
      <c r="T510" s="176">
        <f>SUM(T511:T527)</f>
        <v>0.29680000000000001</v>
      </c>
      <c r="AR510" s="177" t="s">
        <v>83</v>
      </c>
      <c r="AT510" s="178" t="s">
        <v>72</v>
      </c>
      <c r="AU510" s="178" t="s">
        <v>81</v>
      </c>
      <c r="AY510" s="177" t="s">
        <v>148</v>
      </c>
      <c r="BK510" s="179">
        <f>SUM(BK511:BK527)</f>
        <v>0</v>
      </c>
    </row>
    <row r="511" spans="1:65" s="2" customFormat="1" ht="24.2" customHeight="1">
      <c r="A511" s="37"/>
      <c r="B511" s="38"/>
      <c r="C511" s="182" t="s">
        <v>718</v>
      </c>
      <c r="D511" s="182" t="s">
        <v>150</v>
      </c>
      <c r="E511" s="183" t="s">
        <v>719</v>
      </c>
      <c r="F511" s="184" t="s">
        <v>720</v>
      </c>
      <c r="G511" s="185" t="s">
        <v>97</v>
      </c>
      <c r="H511" s="186">
        <v>4.4640000000000004</v>
      </c>
      <c r="I511" s="187"/>
      <c r="J511" s="188">
        <f>ROUND(I511*H511,2)</f>
        <v>0</v>
      </c>
      <c r="K511" s="184" t="s">
        <v>153</v>
      </c>
      <c r="L511" s="42"/>
      <c r="M511" s="189" t="s">
        <v>21</v>
      </c>
      <c r="N511" s="190" t="s">
        <v>44</v>
      </c>
      <c r="O511" s="67"/>
      <c r="P511" s="191">
        <f>O511*H511</f>
        <v>0</v>
      </c>
      <c r="Q511" s="191">
        <v>1.6219999999999998E-2</v>
      </c>
      <c r="R511" s="191">
        <f>Q511*H511</f>
        <v>7.2406079999999998E-2</v>
      </c>
      <c r="S511" s="191">
        <v>0</v>
      </c>
      <c r="T511" s="192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3" t="s">
        <v>261</v>
      </c>
      <c r="AT511" s="193" t="s">
        <v>150</v>
      </c>
      <c r="AU511" s="193" t="s">
        <v>83</v>
      </c>
      <c r="AY511" s="20" t="s">
        <v>148</v>
      </c>
      <c r="BE511" s="194">
        <f>IF(N511="základní",J511,0)</f>
        <v>0</v>
      </c>
      <c r="BF511" s="194">
        <f>IF(N511="snížená",J511,0)</f>
        <v>0</v>
      </c>
      <c r="BG511" s="194">
        <f>IF(N511="zákl. přenesená",J511,0)</f>
        <v>0</v>
      </c>
      <c r="BH511" s="194">
        <f>IF(N511="sníž. přenesená",J511,0)</f>
        <v>0</v>
      </c>
      <c r="BI511" s="194">
        <f>IF(N511="nulová",J511,0)</f>
        <v>0</v>
      </c>
      <c r="BJ511" s="20" t="s">
        <v>81</v>
      </c>
      <c r="BK511" s="194">
        <f>ROUND(I511*H511,2)</f>
        <v>0</v>
      </c>
      <c r="BL511" s="20" t="s">
        <v>261</v>
      </c>
      <c r="BM511" s="193" t="s">
        <v>721</v>
      </c>
    </row>
    <row r="512" spans="1:65" s="2" customFormat="1" ht="11.25">
      <c r="A512" s="37"/>
      <c r="B512" s="38"/>
      <c r="C512" s="39"/>
      <c r="D512" s="195" t="s">
        <v>156</v>
      </c>
      <c r="E512" s="39"/>
      <c r="F512" s="196" t="s">
        <v>722</v>
      </c>
      <c r="G512" s="39"/>
      <c r="H512" s="39"/>
      <c r="I512" s="197"/>
      <c r="J512" s="39"/>
      <c r="K512" s="39"/>
      <c r="L512" s="42"/>
      <c r="M512" s="198"/>
      <c r="N512" s="199"/>
      <c r="O512" s="67"/>
      <c r="P512" s="67"/>
      <c r="Q512" s="67"/>
      <c r="R512" s="67"/>
      <c r="S512" s="67"/>
      <c r="T512" s="68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20" t="s">
        <v>156</v>
      </c>
      <c r="AU512" s="20" t="s">
        <v>83</v>
      </c>
    </row>
    <row r="513" spans="1:65" s="13" customFormat="1" ht="11.25">
      <c r="B513" s="200"/>
      <c r="C513" s="201"/>
      <c r="D513" s="202" t="s">
        <v>158</v>
      </c>
      <c r="E513" s="203" t="s">
        <v>21</v>
      </c>
      <c r="F513" s="204" t="s">
        <v>723</v>
      </c>
      <c r="G513" s="201"/>
      <c r="H513" s="205">
        <v>1.62</v>
      </c>
      <c r="I513" s="206"/>
      <c r="J513" s="201"/>
      <c r="K513" s="201"/>
      <c r="L513" s="207"/>
      <c r="M513" s="208"/>
      <c r="N513" s="209"/>
      <c r="O513" s="209"/>
      <c r="P513" s="209"/>
      <c r="Q513" s="209"/>
      <c r="R513" s="209"/>
      <c r="S513" s="209"/>
      <c r="T513" s="210"/>
      <c r="AT513" s="211" t="s">
        <v>158</v>
      </c>
      <c r="AU513" s="211" t="s">
        <v>83</v>
      </c>
      <c r="AV513" s="13" t="s">
        <v>83</v>
      </c>
      <c r="AW513" s="13" t="s">
        <v>34</v>
      </c>
      <c r="AX513" s="13" t="s">
        <v>73</v>
      </c>
      <c r="AY513" s="211" t="s">
        <v>148</v>
      </c>
    </row>
    <row r="514" spans="1:65" s="14" customFormat="1" ht="11.25">
      <c r="B514" s="212"/>
      <c r="C514" s="213"/>
      <c r="D514" s="202" t="s">
        <v>158</v>
      </c>
      <c r="E514" s="214" t="s">
        <v>21</v>
      </c>
      <c r="F514" s="215" t="s">
        <v>160</v>
      </c>
      <c r="G514" s="213"/>
      <c r="H514" s="216">
        <v>1.62</v>
      </c>
      <c r="I514" s="217"/>
      <c r="J514" s="213"/>
      <c r="K514" s="213"/>
      <c r="L514" s="218"/>
      <c r="M514" s="219"/>
      <c r="N514" s="220"/>
      <c r="O514" s="220"/>
      <c r="P514" s="220"/>
      <c r="Q514" s="220"/>
      <c r="R514" s="220"/>
      <c r="S514" s="220"/>
      <c r="T514" s="221"/>
      <c r="AT514" s="222" t="s">
        <v>158</v>
      </c>
      <c r="AU514" s="222" t="s">
        <v>83</v>
      </c>
      <c r="AV514" s="14" t="s">
        <v>161</v>
      </c>
      <c r="AW514" s="14" t="s">
        <v>34</v>
      </c>
      <c r="AX514" s="14" t="s">
        <v>73</v>
      </c>
      <c r="AY514" s="222" t="s">
        <v>148</v>
      </c>
    </row>
    <row r="515" spans="1:65" s="13" customFormat="1" ht="11.25">
      <c r="B515" s="200"/>
      <c r="C515" s="201"/>
      <c r="D515" s="202" t="s">
        <v>158</v>
      </c>
      <c r="E515" s="203" t="s">
        <v>21</v>
      </c>
      <c r="F515" s="204" t="s">
        <v>724</v>
      </c>
      <c r="G515" s="201"/>
      <c r="H515" s="205">
        <v>2.8439999999999999</v>
      </c>
      <c r="I515" s="206"/>
      <c r="J515" s="201"/>
      <c r="K515" s="201"/>
      <c r="L515" s="207"/>
      <c r="M515" s="208"/>
      <c r="N515" s="209"/>
      <c r="O515" s="209"/>
      <c r="P515" s="209"/>
      <c r="Q515" s="209"/>
      <c r="R515" s="209"/>
      <c r="S515" s="209"/>
      <c r="T515" s="210"/>
      <c r="AT515" s="211" t="s">
        <v>158</v>
      </c>
      <c r="AU515" s="211" t="s">
        <v>83</v>
      </c>
      <c r="AV515" s="13" t="s">
        <v>83</v>
      </c>
      <c r="AW515" s="13" t="s">
        <v>34</v>
      </c>
      <c r="AX515" s="13" t="s">
        <v>73</v>
      </c>
      <c r="AY515" s="211" t="s">
        <v>148</v>
      </c>
    </row>
    <row r="516" spans="1:65" s="14" customFormat="1" ht="11.25">
      <c r="B516" s="212"/>
      <c r="C516" s="213"/>
      <c r="D516" s="202" t="s">
        <v>158</v>
      </c>
      <c r="E516" s="214" t="s">
        <v>21</v>
      </c>
      <c r="F516" s="215" t="s">
        <v>160</v>
      </c>
      <c r="G516" s="213"/>
      <c r="H516" s="216">
        <v>2.8439999999999999</v>
      </c>
      <c r="I516" s="217"/>
      <c r="J516" s="213"/>
      <c r="K516" s="213"/>
      <c r="L516" s="218"/>
      <c r="M516" s="219"/>
      <c r="N516" s="220"/>
      <c r="O516" s="220"/>
      <c r="P516" s="220"/>
      <c r="Q516" s="220"/>
      <c r="R516" s="220"/>
      <c r="S516" s="220"/>
      <c r="T516" s="221"/>
      <c r="AT516" s="222" t="s">
        <v>158</v>
      </c>
      <c r="AU516" s="222" t="s">
        <v>83</v>
      </c>
      <c r="AV516" s="14" t="s">
        <v>161</v>
      </c>
      <c r="AW516" s="14" t="s">
        <v>34</v>
      </c>
      <c r="AX516" s="14" t="s">
        <v>73</v>
      </c>
      <c r="AY516" s="222" t="s">
        <v>148</v>
      </c>
    </row>
    <row r="517" spans="1:65" s="16" customFormat="1" ht="11.25">
      <c r="B517" s="233"/>
      <c r="C517" s="234"/>
      <c r="D517" s="202" t="s">
        <v>158</v>
      </c>
      <c r="E517" s="235" t="s">
        <v>21</v>
      </c>
      <c r="F517" s="236" t="s">
        <v>179</v>
      </c>
      <c r="G517" s="234"/>
      <c r="H517" s="237">
        <v>4.4640000000000004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AT517" s="243" t="s">
        <v>158</v>
      </c>
      <c r="AU517" s="243" t="s">
        <v>83</v>
      </c>
      <c r="AV517" s="16" t="s">
        <v>154</v>
      </c>
      <c r="AW517" s="16" t="s">
        <v>34</v>
      </c>
      <c r="AX517" s="16" t="s">
        <v>81</v>
      </c>
      <c r="AY517" s="243" t="s">
        <v>148</v>
      </c>
    </row>
    <row r="518" spans="1:65" s="2" customFormat="1" ht="24.2" customHeight="1">
      <c r="A518" s="37"/>
      <c r="B518" s="38"/>
      <c r="C518" s="182" t="s">
        <v>725</v>
      </c>
      <c r="D518" s="182" t="s">
        <v>150</v>
      </c>
      <c r="E518" s="183" t="s">
        <v>726</v>
      </c>
      <c r="F518" s="184" t="s">
        <v>727</v>
      </c>
      <c r="G518" s="185" t="s">
        <v>173</v>
      </c>
      <c r="H518" s="186">
        <v>9.4E-2</v>
      </c>
      <c r="I518" s="187"/>
      <c r="J518" s="188">
        <f>ROUND(I518*H518,2)</f>
        <v>0</v>
      </c>
      <c r="K518" s="184" t="s">
        <v>153</v>
      </c>
      <c r="L518" s="42"/>
      <c r="M518" s="189" t="s">
        <v>21</v>
      </c>
      <c r="N518" s="190" t="s">
        <v>44</v>
      </c>
      <c r="O518" s="67"/>
      <c r="P518" s="191">
        <f>O518*H518</f>
        <v>0</v>
      </c>
      <c r="Q518" s="191">
        <v>2.2839999999999999E-2</v>
      </c>
      <c r="R518" s="191">
        <f>Q518*H518</f>
        <v>2.1469599999999998E-3</v>
      </c>
      <c r="S518" s="191">
        <v>0</v>
      </c>
      <c r="T518" s="192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93" t="s">
        <v>261</v>
      </c>
      <c r="AT518" s="193" t="s">
        <v>150</v>
      </c>
      <c r="AU518" s="193" t="s">
        <v>83</v>
      </c>
      <c r="AY518" s="20" t="s">
        <v>148</v>
      </c>
      <c r="BE518" s="194">
        <f>IF(N518="základní",J518,0)</f>
        <v>0</v>
      </c>
      <c r="BF518" s="194">
        <f>IF(N518="snížená",J518,0)</f>
        <v>0</v>
      </c>
      <c r="BG518" s="194">
        <f>IF(N518="zákl. přenesená",J518,0)</f>
        <v>0</v>
      </c>
      <c r="BH518" s="194">
        <f>IF(N518="sníž. přenesená",J518,0)</f>
        <v>0</v>
      </c>
      <c r="BI518" s="194">
        <f>IF(N518="nulová",J518,0)</f>
        <v>0</v>
      </c>
      <c r="BJ518" s="20" t="s">
        <v>81</v>
      </c>
      <c r="BK518" s="194">
        <f>ROUND(I518*H518,2)</f>
        <v>0</v>
      </c>
      <c r="BL518" s="20" t="s">
        <v>261</v>
      </c>
      <c r="BM518" s="193" t="s">
        <v>728</v>
      </c>
    </row>
    <row r="519" spans="1:65" s="2" customFormat="1" ht="11.25">
      <c r="A519" s="37"/>
      <c r="B519" s="38"/>
      <c r="C519" s="39"/>
      <c r="D519" s="195" t="s">
        <v>156</v>
      </c>
      <c r="E519" s="39"/>
      <c r="F519" s="196" t="s">
        <v>729</v>
      </c>
      <c r="G519" s="39"/>
      <c r="H519" s="39"/>
      <c r="I519" s="197"/>
      <c r="J519" s="39"/>
      <c r="K519" s="39"/>
      <c r="L519" s="42"/>
      <c r="M519" s="198"/>
      <c r="N519" s="199"/>
      <c r="O519" s="67"/>
      <c r="P519" s="67"/>
      <c r="Q519" s="67"/>
      <c r="R519" s="67"/>
      <c r="S519" s="67"/>
      <c r="T519" s="68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20" t="s">
        <v>156</v>
      </c>
      <c r="AU519" s="20" t="s">
        <v>83</v>
      </c>
    </row>
    <row r="520" spans="1:65" s="13" customFormat="1" ht="11.25">
      <c r="B520" s="200"/>
      <c r="C520" s="201"/>
      <c r="D520" s="202" t="s">
        <v>158</v>
      </c>
      <c r="E520" s="203" t="s">
        <v>21</v>
      </c>
      <c r="F520" s="204" t="s">
        <v>730</v>
      </c>
      <c r="G520" s="201"/>
      <c r="H520" s="205">
        <v>9.4E-2</v>
      </c>
      <c r="I520" s="206"/>
      <c r="J520" s="201"/>
      <c r="K520" s="201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158</v>
      </c>
      <c r="AU520" s="211" t="s">
        <v>83</v>
      </c>
      <c r="AV520" s="13" t="s">
        <v>83</v>
      </c>
      <c r="AW520" s="13" t="s">
        <v>34</v>
      </c>
      <c r="AX520" s="13" t="s">
        <v>73</v>
      </c>
      <c r="AY520" s="211" t="s">
        <v>148</v>
      </c>
    </row>
    <row r="521" spans="1:65" s="14" customFormat="1" ht="11.25">
      <c r="B521" s="212"/>
      <c r="C521" s="213"/>
      <c r="D521" s="202" t="s">
        <v>158</v>
      </c>
      <c r="E521" s="214" t="s">
        <v>21</v>
      </c>
      <c r="F521" s="215" t="s">
        <v>160</v>
      </c>
      <c r="G521" s="213"/>
      <c r="H521" s="216">
        <v>9.4E-2</v>
      </c>
      <c r="I521" s="217"/>
      <c r="J521" s="213"/>
      <c r="K521" s="213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158</v>
      </c>
      <c r="AU521" s="222" t="s">
        <v>83</v>
      </c>
      <c r="AV521" s="14" t="s">
        <v>161</v>
      </c>
      <c r="AW521" s="14" t="s">
        <v>34</v>
      </c>
      <c r="AX521" s="14" t="s">
        <v>81</v>
      </c>
      <c r="AY521" s="222" t="s">
        <v>148</v>
      </c>
    </row>
    <row r="522" spans="1:65" s="2" customFormat="1" ht="21.75" customHeight="1">
      <c r="A522" s="37"/>
      <c r="B522" s="38"/>
      <c r="C522" s="182" t="s">
        <v>731</v>
      </c>
      <c r="D522" s="182" t="s">
        <v>150</v>
      </c>
      <c r="E522" s="183" t="s">
        <v>732</v>
      </c>
      <c r="F522" s="184" t="s">
        <v>733</v>
      </c>
      <c r="G522" s="185" t="s">
        <v>97</v>
      </c>
      <c r="H522" s="186">
        <v>7.42</v>
      </c>
      <c r="I522" s="187"/>
      <c r="J522" s="188">
        <f>ROUND(I522*H522,2)</f>
        <v>0</v>
      </c>
      <c r="K522" s="184" t="s">
        <v>153</v>
      </c>
      <c r="L522" s="42"/>
      <c r="M522" s="189" t="s">
        <v>21</v>
      </c>
      <c r="N522" s="190" t="s">
        <v>44</v>
      </c>
      <c r="O522" s="67"/>
      <c r="P522" s="191">
        <f>O522*H522</f>
        <v>0</v>
      </c>
      <c r="Q522" s="191">
        <v>0</v>
      </c>
      <c r="R522" s="191">
        <f>Q522*H522</f>
        <v>0</v>
      </c>
      <c r="S522" s="191">
        <v>0.04</v>
      </c>
      <c r="T522" s="192">
        <f>S522*H522</f>
        <v>0.29680000000000001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93" t="s">
        <v>261</v>
      </c>
      <c r="AT522" s="193" t="s">
        <v>150</v>
      </c>
      <c r="AU522" s="193" t="s">
        <v>83</v>
      </c>
      <c r="AY522" s="20" t="s">
        <v>148</v>
      </c>
      <c r="BE522" s="194">
        <f>IF(N522="základní",J522,0)</f>
        <v>0</v>
      </c>
      <c r="BF522" s="194">
        <f>IF(N522="snížená",J522,0)</f>
        <v>0</v>
      </c>
      <c r="BG522" s="194">
        <f>IF(N522="zákl. přenesená",J522,0)</f>
        <v>0</v>
      </c>
      <c r="BH522" s="194">
        <f>IF(N522="sníž. přenesená",J522,0)</f>
        <v>0</v>
      </c>
      <c r="BI522" s="194">
        <f>IF(N522="nulová",J522,0)</f>
        <v>0</v>
      </c>
      <c r="BJ522" s="20" t="s">
        <v>81</v>
      </c>
      <c r="BK522" s="194">
        <f>ROUND(I522*H522,2)</f>
        <v>0</v>
      </c>
      <c r="BL522" s="20" t="s">
        <v>261</v>
      </c>
      <c r="BM522" s="193" t="s">
        <v>734</v>
      </c>
    </row>
    <row r="523" spans="1:65" s="2" customFormat="1" ht="11.25">
      <c r="A523" s="37"/>
      <c r="B523" s="38"/>
      <c r="C523" s="39"/>
      <c r="D523" s="195" t="s">
        <v>156</v>
      </c>
      <c r="E523" s="39"/>
      <c r="F523" s="196" t="s">
        <v>735</v>
      </c>
      <c r="G523" s="39"/>
      <c r="H523" s="39"/>
      <c r="I523" s="197"/>
      <c r="J523" s="39"/>
      <c r="K523" s="39"/>
      <c r="L523" s="42"/>
      <c r="M523" s="198"/>
      <c r="N523" s="199"/>
      <c r="O523" s="67"/>
      <c r="P523" s="67"/>
      <c r="Q523" s="67"/>
      <c r="R523" s="67"/>
      <c r="S523" s="67"/>
      <c r="T523" s="68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20" t="s">
        <v>156</v>
      </c>
      <c r="AU523" s="20" t="s">
        <v>83</v>
      </c>
    </row>
    <row r="524" spans="1:65" s="13" customFormat="1" ht="11.25">
      <c r="B524" s="200"/>
      <c r="C524" s="201"/>
      <c r="D524" s="202" t="s">
        <v>158</v>
      </c>
      <c r="E524" s="203" t="s">
        <v>21</v>
      </c>
      <c r="F524" s="204" t="s">
        <v>736</v>
      </c>
      <c r="G524" s="201"/>
      <c r="H524" s="205">
        <v>7.42</v>
      </c>
      <c r="I524" s="206"/>
      <c r="J524" s="201"/>
      <c r="K524" s="201"/>
      <c r="L524" s="207"/>
      <c r="M524" s="208"/>
      <c r="N524" s="209"/>
      <c r="O524" s="209"/>
      <c r="P524" s="209"/>
      <c r="Q524" s="209"/>
      <c r="R524" s="209"/>
      <c r="S524" s="209"/>
      <c r="T524" s="210"/>
      <c r="AT524" s="211" t="s">
        <v>158</v>
      </c>
      <c r="AU524" s="211" t="s">
        <v>83</v>
      </c>
      <c r="AV524" s="13" t="s">
        <v>83</v>
      </c>
      <c r="AW524" s="13" t="s">
        <v>34</v>
      </c>
      <c r="AX524" s="13" t="s">
        <v>73</v>
      </c>
      <c r="AY524" s="211" t="s">
        <v>148</v>
      </c>
    </row>
    <row r="525" spans="1:65" s="14" customFormat="1" ht="11.25">
      <c r="B525" s="212"/>
      <c r="C525" s="213"/>
      <c r="D525" s="202" t="s">
        <v>158</v>
      </c>
      <c r="E525" s="214" t="s">
        <v>21</v>
      </c>
      <c r="F525" s="215" t="s">
        <v>160</v>
      </c>
      <c r="G525" s="213"/>
      <c r="H525" s="216">
        <v>7.42</v>
      </c>
      <c r="I525" s="217"/>
      <c r="J525" s="213"/>
      <c r="K525" s="213"/>
      <c r="L525" s="218"/>
      <c r="M525" s="219"/>
      <c r="N525" s="220"/>
      <c r="O525" s="220"/>
      <c r="P525" s="220"/>
      <c r="Q525" s="220"/>
      <c r="R525" s="220"/>
      <c r="S525" s="220"/>
      <c r="T525" s="221"/>
      <c r="AT525" s="222" t="s">
        <v>158</v>
      </c>
      <c r="AU525" s="222" t="s">
        <v>83</v>
      </c>
      <c r="AV525" s="14" t="s">
        <v>161</v>
      </c>
      <c r="AW525" s="14" t="s">
        <v>34</v>
      </c>
      <c r="AX525" s="14" t="s">
        <v>81</v>
      </c>
      <c r="AY525" s="222" t="s">
        <v>148</v>
      </c>
    </row>
    <row r="526" spans="1:65" s="2" customFormat="1" ht="24.2" customHeight="1">
      <c r="A526" s="37"/>
      <c r="B526" s="38"/>
      <c r="C526" s="182" t="s">
        <v>737</v>
      </c>
      <c r="D526" s="182" t="s">
        <v>150</v>
      </c>
      <c r="E526" s="183" t="s">
        <v>738</v>
      </c>
      <c r="F526" s="184" t="s">
        <v>739</v>
      </c>
      <c r="G526" s="185" t="s">
        <v>229</v>
      </c>
      <c r="H526" s="186">
        <v>7.4999999999999997E-2</v>
      </c>
      <c r="I526" s="187"/>
      <c r="J526" s="188">
        <f>ROUND(I526*H526,2)</f>
        <v>0</v>
      </c>
      <c r="K526" s="184" t="s">
        <v>153</v>
      </c>
      <c r="L526" s="42"/>
      <c r="M526" s="189" t="s">
        <v>21</v>
      </c>
      <c r="N526" s="190" t="s">
        <v>44</v>
      </c>
      <c r="O526" s="67"/>
      <c r="P526" s="191">
        <f>O526*H526</f>
        <v>0</v>
      </c>
      <c r="Q526" s="191">
        <v>0</v>
      </c>
      <c r="R526" s="191">
        <f>Q526*H526</f>
        <v>0</v>
      </c>
      <c r="S526" s="191">
        <v>0</v>
      </c>
      <c r="T526" s="192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3" t="s">
        <v>261</v>
      </c>
      <c r="AT526" s="193" t="s">
        <v>150</v>
      </c>
      <c r="AU526" s="193" t="s">
        <v>83</v>
      </c>
      <c r="AY526" s="20" t="s">
        <v>148</v>
      </c>
      <c r="BE526" s="194">
        <f>IF(N526="základní",J526,0)</f>
        <v>0</v>
      </c>
      <c r="BF526" s="194">
        <f>IF(N526="snížená",J526,0)</f>
        <v>0</v>
      </c>
      <c r="BG526" s="194">
        <f>IF(N526="zákl. přenesená",J526,0)</f>
        <v>0</v>
      </c>
      <c r="BH526" s="194">
        <f>IF(N526="sníž. přenesená",J526,0)</f>
        <v>0</v>
      </c>
      <c r="BI526" s="194">
        <f>IF(N526="nulová",J526,0)</f>
        <v>0</v>
      </c>
      <c r="BJ526" s="20" t="s">
        <v>81</v>
      </c>
      <c r="BK526" s="194">
        <f>ROUND(I526*H526,2)</f>
        <v>0</v>
      </c>
      <c r="BL526" s="20" t="s">
        <v>261</v>
      </c>
      <c r="BM526" s="193" t="s">
        <v>740</v>
      </c>
    </row>
    <row r="527" spans="1:65" s="2" customFormat="1" ht="11.25">
      <c r="A527" s="37"/>
      <c r="B527" s="38"/>
      <c r="C527" s="39"/>
      <c r="D527" s="195" t="s">
        <v>156</v>
      </c>
      <c r="E527" s="39"/>
      <c r="F527" s="196" t="s">
        <v>741</v>
      </c>
      <c r="G527" s="39"/>
      <c r="H527" s="39"/>
      <c r="I527" s="197"/>
      <c r="J527" s="39"/>
      <c r="K527" s="39"/>
      <c r="L527" s="42"/>
      <c r="M527" s="198"/>
      <c r="N527" s="199"/>
      <c r="O527" s="67"/>
      <c r="P527" s="67"/>
      <c r="Q527" s="67"/>
      <c r="R527" s="67"/>
      <c r="S527" s="67"/>
      <c r="T527" s="68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20" t="s">
        <v>156</v>
      </c>
      <c r="AU527" s="20" t="s">
        <v>83</v>
      </c>
    </row>
    <row r="528" spans="1:65" s="12" customFormat="1" ht="22.9" customHeight="1">
      <c r="B528" s="166"/>
      <c r="C528" s="167"/>
      <c r="D528" s="168" t="s">
        <v>72</v>
      </c>
      <c r="E528" s="180" t="s">
        <v>742</v>
      </c>
      <c r="F528" s="180" t="s">
        <v>743</v>
      </c>
      <c r="G528" s="167"/>
      <c r="H528" s="167"/>
      <c r="I528" s="170"/>
      <c r="J528" s="181">
        <f>BK528</f>
        <v>0</v>
      </c>
      <c r="K528" s="167"/>
      <c r="L528" s="172"/>
      <c r="M528" s="173"/>
      <c r="N528" s="174"/>
      <c r="O528" s="174"/>
      <c r="P528" s="175">
        <f>SUM(P529:P531)</f>
        <v>0</v>
      </c>
      <c r="Q528" s="174"/>
      <c r="R528" s="175">
        <f>SUM(R529:R531)</f>
        <v>0</v>
      </c>
      <c r="S528" s="174"/>
      <c r="T528" s="176">
        <f>SUM(T529:T531)</f>
        <v>0</v>
      </c>
      <c r="AR528" s="177" t="s">
        <v>83</v>
      </c>
      <c r="AT528" s="178" t="s">
        <v>72</v>
      </c>
      <c r="AU528" s="178" t="s">
        <v>81</v>
      </c>
      <c r="AY528" s="177" t="s">
        <v>148</v>
      </c>
      <c r="BK528" s="179">
        <f>SUM(BK529:BK531)</f>
        <v>0</v>
      </c>
    </row>
    <row r="529" spans="1:65" s="2" customFormat="1" ht="24.2" customHeight="1">
      <c r="A529" s="37"/>
      <c r="B529" s="38"/>
      <c r="C529" s="182" t="s">
        <v>744</v>
      </c>
      <c r="D529" s="182" t="s">
        <v>150</v>
      </c>
      <c r="E529" s="183" t="s">
        <v>745</v>
      </c>
      <c r="F529" s="184" t="s">
        <v>746</v>
      </c>
      <c r="G529" s="185" t="s">
        <v>631</v>
      </c>
      <c r="H529" s="186">
        <v>1</v>
      </c>
      <c r="I529" s="187"/>
      <c r="J529" s="188">
        <f>ROUND(I529*H529,2)</f>
        <v>0</v>
      </c>
      <c r="K529" s="184" t="s">
        <v>598</v>
      </c>
      <c r="L529" s="42"/>
      <c r="M529" s="189" t="s">
        <v>21</v>
      </c>
      <c r="N529" s="190" t="s">
        <v>44</v>
      </c>
      <c r="O529" s="67"/>
      <c r="P529" s="191">
        <f>O529*H529</f>
        <v>0</v>
      </c>
      <c r="Q529" s="191">
        <v>0</v>
      </c>
      <c r="R529" s="191">
        <f>Q529*H529</f>
        <v>0</v>
      </c>
      <c r="S529" s="191">
        <v>0</v>
      </c>
      <c r="T529" s="192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93" t="s">
        <v>261</v>
      </c>
      <c r="AT529" s="193" t="s">
        <v>150</v>
      </c>
      <c r="AU529" s="193" t="s">
        <v>83</v>
      </c>
      <c r="AY529" s="20" t="s">
        <v>148</v>
      </c>
      <c r="BE529" s="194">
        <f>IF(N529="základní",J529,0)</f>
        <v>0</v>
      </c>
      <c r="BF529" s="194">
        <f>IF(N529="snížená",J529,0)</f>
        <v>0</v>
      </c>
      <c r="BG529" s="194">
        <f>IF(N529="zákl. přenesená",J529,0)</f>
        <v>0</v>
      </c>
      <c r="BH529" s="194">
        <f>IF(N529="sníž. přenesená",J529,0)</f>
        <v>0</v>
      </c>
      <c r="BI529" s="194">
        <f>IF(N529="nulová",J529,0)</f>
        <v>0</v>
      </c>
      <c r="BJ529" s="20" t="s">
        <v>81</v>
      </c>
      <c r="BK529" s="194">
        <f>ROUND(I529*H529,2)</f>
        <v>0</v>
      </c>
      <c r="BL529" s="20" t="s">
        <v>261</v>
      </c>
      <c r="BM529" s="193" t="s">
        <v>747</v>
      </c>
    </row>
    <row r="530" spans="1:65" s="2" customFormat="1" ht="37.9" customHeight="1">
      <c r="A530" s="37"/>
      <c r="B530" s="38"/>
      <c r="C530" s="182" t="s">
        <v>748</v>
      </c>
      <c r="D530" s="182" t="s">
        <v>150</v>
      </c>
      <c r="E530" s="183" t="s">
        <v>749</v>
      </c>
      <c r="F530" s="184" t="s">
        <v>750</v>
      </c>
      <c r="G530" s="185" t="s">
        <v>751</v>
      </c>
      <c r="H530" s="255"/>
      <c r="I530" s="187"/>
      <c r="J530" s="188">
        <f>ROUND(I530*H530,2)</f>
        <v>0</v>
      </c>
      <c r="K530" s="184" t="s">
        <v>153</v>
      </c>
      <c r="L530" s="42"/>
      <c r="M530" s="189" t="s">
        <v>21</v>
      </c>
      <c r="N530" s="190" t="s">
        <v>44</v>
      </c>
      <c r="O530" s="67"/>
      <c r="P530" s="191">
        <f>O530*H530</f>
        <v>0</v>
      </c>
      <c r="Q530" s="191">
        <v>0</v>
      </c>
      <c r="R530" s="191">
        <f>Q530*H530</f>
        <v>0</v>
      </c>
      <c r="S530" s="191">
        <v>0</v>
      </c>
      <c r="T530" s="192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3" t="s">
        <v>261</v>
      </c>
      <c r="AT530" s="193" t="s">
        <v>150</v>
      </c>
      <c r="AU530" s="193" t="s">
        <v>83</v>
      </c>
      <c r="AY530" s="20" t="s">
        <v>148</v>
      </c>
      <c r="BE530" s="194">
        <f>IF(N530="základní",J530,0)</f>
        <v>0</v>
      </c>
      <c r="BF530" s="194">
        <f>IF(N530="snížená",J530,0)</f>
        <v>0</v>
      </c>
      <c r="BG530" s="194">
        <f>IF(N530="zákl. přenesená",J530,0)</f>
        <v>0</v>
      </c>
      <c r="BH530" s="194">
        <f>IF(N530="sníž. přenesená",J530,0)</f>
        <v>0</v>
      </c>
      <c r="BI530" s="194">
        <f>IF(N530="nulová",J530,0)</f>
        <v>0</v>
      </c>
      <c r="BJ530" s="20" t="s">
        <v>81</v>
      </c>
      <c r="BK530" s="194">
        <f>ROUND(I530*H530,2)</f>
        <v>0</v>
      </c>
      <c r="BL530" s="20" t="s">
        <v>261</v>
      </c>
      <c r="BM530" s="193" t="s">
        <v>752</v>
      </c>
    </row>
    <row r="531" spans="1:65" s="2" customFormat="1" ht="11.25">
      <c r="A531" s="37"/>
      <c r="B531" s="38"/>
      <c r="C531" s="39"/>
      <c r="D531" s="195" t="s">
        <v>156</v>
      </c>
      <c r="E531" s="39"/>
      <c r="F531" s="196" t="s">
        <v>753</v>
      </c>
      <c r="G531" s="39"/>
      <c r="H531" s="39"/>
      <c r="I531" s="197"/>
      <c r="J531" s="39"/>
      <c r="K531" s="39"/>
      <c r="L531" s="42"/>
      <c r="M531" s="198"/>
      <c r="N531" s="199"/>
      <c r="O531" s="67"/>
      <c r="P531" s="67"/>
      <c r="Q531" s="67"/>
      <c r="R531" s="67"/>
      <c r="S531" s="67"/>
      <c r="T531" s="68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20" t="s">
        <v>156</v>
      </c>
      <c r="AU531" s="20" t="s">
        <v>83</v>
      </c>
    </row>
    <row r="532" spans="1:65" s="12" customFormat="1" ht="22.9" customHeight="1">
      <c r="B532" s="166"/>
      <c r="C532" s="167"/>
      <c r="D532" s="168" t="s">
        <v>72</v>
      </c>
      <c r="E532" s="180" t="s">
        <v>754</v>
      </c>
      <c r="F532" s="180" t="s">
        <v>755</v>
      </c>
      <c r="G532" s="167"/>
      <c r="H532" s="167"/>
      <c r="I532" s="170"/>
      <c r="J532" s="181">
        <f>BK532</f>
        <v>0</v>
      </c>
      <c r="K532" s="167"/>
      <c r="L532" s="172"/>
      <c r="M532" s="173"/>
      <c r="N532" s="174"/>
      <c r="O532" s="174"/>
      <c r="P532" s="175">
        <f>SUM(P533:P557)</f>
        <v>0</v>
      </c>
      <c r="Q532" s="174"/>
      <c r="R532" s="175">
        <f>SUM(R533:R557)</f>
        <v>6.5093399999999996E-2</v>
      </c>
      <c r="S532" s="174"/>
      <c r="T532" s="176">
        <f>SUM(T533:T557)</f>
        <v>4.2987000000000004E-2</v>
      </c>
      <c r="AR532" s="177" t="s">
        <v>83</v>
      </c>
      <c r="AT532" s="178" t="s">
        <v>72</v>
      </c>
      <c r="AU532" s="178" t="s">
        <v>81</v>
      </c>
      <c r="AY532" s="177" t="s">
        <v>148</v>
      </c>
      <c r="BK532" s="179">
        <f>SUM(BK533:BK557)</f>
        <v>0</v>
      </c>
    </row>
    <row r="533" spans="1:65" s="2" customFormat="1" ht="16.5" customHeight="1">
      <c r="A533" s="37"/>
      <c r="B533" s="38"/>
      <c r="C533" s="182" t="s">
        <v>756</v>
      </c>
      <c r="D533" s="182" t="s">
        <v>150</v>
      </c>
      <c r="E533" s="183" t="s">
        <v>757</v>
      </c>
      <c r="F533" s="184" t="s">
        <v>758</v>
      </c>
      <c r="G533" s="185" t="s">
        <v>101</v>
      </c>
      <c r="H533" s="186">
        <v>8.3000000000000007</v>
      </c>
      <c r="I533" s="187"/>
      <c r="J533" s="188">
        <f>ROUND(I533*H533,2)</f>
        <v>0</v>
      </c>
      <c r="K533" s="184" t="s">
        <v>153</v>
      </c>
      <c r="L533" s="42"/>
      <c r="M533" s="189" t="s">
        <v>21</v>
      </c>
      <c r="N533" s="190" t="s">
        <v>44</v>
      </c>
      <c r="O533" s="67"/>
      <c r="P533" s="191">
        <f>O533*H533</f>
        <v>0</v>
      </c>
      <c r="Q533" s="191">
        <v>0</v>
      </c>
      <c r="R533" s="191">
        <f>Q533*H533</f>
        <v>0</v>
      </c>
      <c r="S533" s="191">
        <v>1.91E-3</v>
      </c>
      <c r="T533" s="192">
        <f>S533*H533</f>
        <v>1.5853000000000003E-2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3" t="s">
        <v>261</v>
      </c>
      <c r="AT533" s="193" t="s">
        <v>150</v>
      </c>
      <c r="AU533" s="193" t="s">
        <v>83</v>
      </c>
      <c r="AY533" s="20" t="s">
        <v>148</v>
      </c>
      <c r="BE533" s="194">
        <f>IF(N533="základní",J533,0)</f>
        <v>0</v>
      </c>
      <c r="BF533" s="194">
        <f>IF(N533="snížená",J533,0)</f>
        <v>0</v>
      </c>
      <c r="BG533" s="194">
        <f>IF(N533="zákl. přenesená",J533,0)</f>
        <v>0</v>
      </c>
      <c r="BH533" s="194">
        <f>IF(N533="sníž. přenesená",J533,0)</f>
        <v>0</v>
      </c>
      <c r="BI533" s="194">
        <f>IF(N533="nulová",J533,0)</f>
        <v>0</v>
      </c>
      <c r="BJ533" s="20" t="s">
        <v>81</v>
      </c>
      <c r="BK533" s="194">
        <f>ROUND(I533*H533,2)</f>
        <v>0</v>
      </c>
      <c r="BL533" s="20" t="s">
        <v>261</v>
      </c>
      <c r="BM533" s="193" t="s">
        <v>759</v>
      </c>
    </row>
    <row r="534" spans="1:65" s="2" customFormat="1" ht="11.25">
      <c r="A534" s="37"/>
      <c r="B534" s="38"/>
      <c r="C534" s="39"/>
      <c r="D534" s="195" t="s">
        <v>156</v>
      </c>
      <c r="E534" s="39"/>
      <c r="F534" s="196" t="s">
        <v>760</v>
      </c>
      <c r="G534" s="39"/>
      <c r="H534" s="39"/>
      <c r="I534" s="197"/>
      <c r="J534" s="39"/>
      <c r="K534" s="39"/>
      <c r="L534" s="42"/>
      <c r="M534" s="198"/>
      <c r="N534" s="199"/>
      <c r="O534" s="67"/>
      <c r="P534" s="67"/>
      <c r="Q534" s="67"/>
      <c r="R534" s="67"/>
      <c r="S534" s="67"/>
      <c r="T534" s="68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20" t="s">
        <v>156</v>
      </c>
      <c r="AU534" s="20" t="s">
        <v>83</v>
      </c>
    </row>
    <row r="535" spans="1:65" s="13" customFormat="1" ht="11.25">
      <c r="B535" s="200"/>
      <c r="C535" s="201"/>
      <c r="D535" s="202" t="s">
        <v>158</v>
      </c>
      <c r="E535" s="203" t="s">
        <v>21</v>
      </c>
      <c r="F535" s="204" t="s">
        <v>761</v>
      </c>
      <c r="G535" s="201"/>
      <c r="H535" s="205">
        <v>8.3000000000000007</v>
      </c>
      <c r="I535" s="206"/>
      <c r="J535" s="201"/>
      <c r="K535" s="201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158</v>
      </c>
      <c r="AU535" s="211" t="s">
        <v>83</v>
      </c>
      <c r="AV535" s="13" t="s">
        <v>83</v>
      </c>
      <c r="AW535" s="13" t="s">
        <v>34</v>
      </c>
      <c r="AX535" s="13" t="s">
        <v>73</v>
      </c>
      <c r="AY535" s="211" t="s">
        <v>148</v>
      </c>
    </row>
    <row r="536" spans="1:65" s="14" customFormat="1" ht="11.25">
      <c r="B536" s="212"/>
      <c r="C536" s="213"/>
      <c r="D536" s="202" t="s">
        <v>158</v>
      </c>
      <c r="E536" s="214" t="s">
        <v>21</v>
      </c>
      <c r="F536" s="215" t="s">
        <v>160</v>
      </c>
      <c r="G536" s="213"/>
      <c r="H536" s="216">
        <v>8.3000000000000007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AT536" s="222" t="s">
        <v>158</v>
      </c>
      <c r="AU536" s="222" t="s">
        <v>83</v>
      </c>
      <c r="AV536" s="14" t="s">
        <v>161</v>
      </c>
      <c r="AW536" s="14" t="s">
        <v>34</v>
      </c>
      <c r="AX536" s="14" t="s">
        <v>81</v>
      </c>
      <c r="AY536" s="222" t="s">
        <v>148</v>
      </c>
    </row>
    <row r="537" spans="1:65" s="2" customFormat="1" ht="16.5" customHeight="1">
      <c r="A537" s="37"/>
      <c r="B537" s="38"/>
      <c r="C537" s="182" t="s">
        <v>762</v>
      </c>
      <c r="D537" s="182" t="s">
        <v>150</v>
      </c>
      <c r="E537" s="183" t="s">
        <v>763</v>
      </c>
      <c r="F537" s="184" t="s">
        <v>764</v>
      </c>
      <c r="G537" s="185" t="s">
        <v>101</v>
      </c>
      <c r="H537" s="186">
        <v>5.3</v>
      </c>
      <c r="I537" s="187"/>
      <c r="J537" s="188">
        <f>ROUND(I537*H537,2)</f>
        <v>0</v>
      </c>
      <c r="K537" s="184" t="s">
        <v>153</v>
      </c>
      <c r="L537" s="42"/>
      <c r="M537" s="189" t="s">
        <v>21</v>
      </c>
      <c r="N537" s="190" t="s">
        <v>44</v>
      </c>
      <c r="O537" s="67"/>
      <c r="P537" s="191">
        <f>O537*H537</f>
        <v>0</v>
      </c>
      <c r="Q537" s="191">
        <v>0</v>
      </c>
      <c r="R537" s="191">
        <f>Q537*H537</f>
        <v>0</v>
      </c>
      <c r="S537" s="191">
        <v>2.5999999999999999E-3</v>
      </c>
      <c r="T537" s="192">
        <f>S537*H537</f>
        <v>1.3779999999999999E-2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3" t="s">
        <v>261</v>
      </c>
      <c r="AT537" s="193" t="s">
        <v>150</v>
      </c>
      <c r="AU537" s="193" t="s">
        <v>83</v>
      </c>
      <c r="AY537" s="20" t="s">
        <v>148</v>
      </c>
      <c r="BE537" s="194">
        <f>IF(N537="základní",J537,0)</f>
        <v>0</v>
      </c>
      <c r="BF537" s="194">
        <f>IF(N537="snížená",J537,0)</f>
        <v>0</v>
      </c>
      <c r="BG537" s="194">
        <f>IF(N537="zákl. přenesená",J537,0)</f>
        <v>0</v>
      </c>
      <c r="BH537" s="194">
        <f>IF(N537="sníž. přenesená",J537,0)</f>
        <v>0</v>
      </c>
      <c r="BI537" s="194">
        <f>IF(N537="nulová",J537,0)</f>
        <v>0</v>
      </c>
      <c r="BJ537" s="20" t="s">
        <v>81</v>
      </c>
      <c r="BK537" s="194">
        <f>ROUND(I537*H537,2)</f>
        <v>0</v>
      </c>
      <c r="BL537" s="20" t="s">
        <v>261</v>
      </c>
      <c r="BM537" s="193" t="s">
        <v>765</v>
      </c>
    </row>
    <row r="538" spans="1:65" s="2" customFormat="1" ht="11.25">
      <c r="A538" s="37"/>
      <c r="B538" s="38"/>
      <c r="C538" s="39"/>
      <c r="D538" s="195" t="s">
        <v>156</v>
      </c>
      <c r="E538" s="39"/>
      <c r="F538" s="196" t="s">
        <v>766</v>
      </c>
      <c r="G538" s="39"/>
      <c r="H538" s="39"/>
      <c r="I538" s="197"/>
      <c r="J538" s="39"/>
      <c r="K538" s="39"/>
      <c r="L538" s="42"/>
      <c r="M538" s="198"/>
      <c r="N538" s="199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156</v>
      </c>
      <c r="AU538" s="20" t="s">
        <v>83</v>
      </c>
    </row>
    <row r="539" spans="1:65" s="13" customFormat="1" ht="11.25">
      <c r="B539" s="200"/>
      <c r="C539" s="201"/>
      <c r="D539" s="202" t="s">
        <v>158</v>
      </c>
      <c r="E539" s="203" t="s">
        <v>21</v>
      </c>
      <c r="F539" s="204" t="s">
        <v>767</v>
      </c>
      <c r="G539" s="201"/>
      <c r="H539" s="205">
        <v>5.3</v>
      </c>
      <c r="I539" s="206"/>
      <c r="J539" s="201"/>
      <c r="K539" s="201"/>
      <c r="L539" s="207"/>
      <c r="M539" s="208"/>
      <c r="N539" s="209"/>
      <c r="O539" s="209"/>
      <c r="P539" s="209"/>
      <c r="Q539" s="209"/>
      <c r="R539" s="209"/>
      <c r="S539" s="209"/>
      <c r="T539" s="210"/>
      <c r="AT539" s="211" t="s">
        <v>158</v>
      </c>
      <c r="AU539" s="211" t="s">
        <v>83</v>
      </c>
      <c r="AV539" s="13" t="s">
        <v>83</v>
      </c>
      <c r="AW539" s="13" t="s">
        <v>34</v>
      </c>
      <c r="AX539" s="13" t="s">
        <v>73</v>
      </c>
      <c r="AY539" s="211" t="s">
        <v>148</v>
      </c>
    </row>
    <row r="540" spans="1:65" s="14" customFormat="1" ht="11.25">
      <c r="B540" s="212"/>
      <c r="C540" s="213"/>
      <c r="D540" s="202" t="s">
        <v>158</v>
      </c>
      <c r="E540" s="214" t="s">
        <v>21</v>
      </c>
      <c r="F540" s="215" t="s">
        <v>160</v>
      </c>
      <c r="G540" s="213"/>
      <c r="H540" s="216">
        <v>5.3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158</v>
      </c>
      <c r="AU540" s="222" t="s">
        <v>83</v>
      </c>
      <c r="AV540" s="14" t="s">
        <v>161</v>
      </c>
      <c r="AW540" s="14" t="s">
        <v>34</v>
      </c>
      <c r="AX540" s="14" t="s">
        <v>81</v>
      </c>
      <c r="AY540" s="222" t="s">
        <v>148</v>
      </c>
    </row>
    <row r="541" spans="1:65" s="2" customFormat="1" ht="16.5" customHeight="1">
      <c r="A541" s="37"/>
      <c r="B541" s="38"/>
      <c r="C541" s="182" t="s">
        <v>768</v>
      </c>
      <c r="D541" s="182" t="s">
        <v>150</v>
      </c>
      <c r="E541" s="183" t="s">
        <v>769</v>
      </c>
      <c r="F541" s="184" t="s">
        <v>770</v>
      </c>
      <c r="G541" s="185" t="s">
        <v>101</v>
      </c>
      <c r="H541" s="186">
        <v>3.1</v>
      </c>
      <c r="I541" s="187"/>
      <c r="J541" s="188">
        <f>ROUND(I541*H541,2)</f>
        <v>0</v>
      </c>
      <c r="K541" s="184" t="s">
        <v>153</v>
      </c>
      <c r="L541" s="42"/>
      <c r="M541" s="189" t="s">
        <v>21</v>
      </c>
      <c r="N541" s="190" t="s">
        <v>44</v>
      </c>
      <c r="O541" s="67"/>
      <c r="P541" s="191">
        <f>O541*H541</f>
        <v>0</v>
      </c>
      <c r="Q541" s="191">
        <v>0</v>
      </c>
      <c r="R541" s="191">
        <f>Q541*H541</f>
        <v>0</v>
      </c>
      <c r="S541" s="191">
        <v>3.9399999999999999E-3</v>
      </c>
      <c r="T541" s="192">
        <f>S541*H541</f>
        <v>1.2214000000000001E-2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3" t="s">
        <v>261</v>
      </c>
      <c r="AT541" s="193" t="s">
        <v>150</v>
      </c>
      <c r="AU541" s="193" t="s">
        <v>83</v>
      </c>
      <c r="AY541" s="20" t="s">
        <v>148</v>
      </c>
      <c r="BE541" s="194">
        <f>IF(N541="základní",J541,0)</f>
        <v>0</v>
      </c>
      <c r="BF541" s="194">
        <f>IF(N541="snížená",J541,0)</f>
        <v>0</v>
      </c>
      <c r="BG541" s="194">
        <f>IF(N541="zákl. přenesená",J541,0)</f>
        <v>0</v>
      </c>
      <c r="BH541" s="194">
        <f>IF(N541="sníž. přenesená",J541,0)</f>
        <v>0</v>
      </c>
      <c r="BI541" s="194">
        <f>IF(N541="nulová",J541,0)</f>
        <v>0</v>
      </c>
      <c r="BJ541" s="20" t="s">
        <v>81</v>
      </c>
      <c r="BK541" s="194">
        <f>ROUND(I541*H541,2)</f>
        <v>0</v>
      </c>
      <c r="BL541" s="20" t="s">
        <v>261</v>
      </c>
      <c r="BM541" s="193" t="s">
        <v>771</v>
      </c>
    </row>
    <row r="542" spans="1:65" s="2" customFormat="1" ht="11.25">
      <c r="A542" s="37"/>
      <c r="B542" s="38"/>
      <c r="C542" s="39"/>
      <c r="D542" s="195" t="s">
        <v>156</v>
      </c>
      <c r="E542" s="39"/>
      <c r="F542" s="196" t="s">
        <v>772</v>
      </c>
      <c r="G542" s="39"/>
      <c r="H542" s="39"/>
      <c r="I542" s="197"/>
      <c r="J542" s="39"/>
      <c r="K542" s="39"/>
      <c r="L542" s="42"/>
      <c r="M542" s="198"/>
      <c r="N542" s="199"/>
      <c r="O542" s="67"/>
      <c r="P542" s="67"/>
      <c r="Q542" s="67"/>
      <c r="R542" s="67"/>
      <c r="S542" s="67"/>
      <c r="T542" s="68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20" t="s">
        <v>156</v>
      </c>
      <c r="AU542" s="20" t="s">
        <v>83</v>
      </c>
    </row>
    <row r="543" spans="1:65" s="13" customFormat="1" ht="11.25">
      <c r="B543" s="200"/>
      <c r="C543" s="201"/>
      <c r="D543" s="202" t="s">
        <v>158</v>
      </c>
      <c r="E543" s="203" t="s">
        <v>21</v>
      </c>
      <c r="F543" s="204" t="s">
        <v>773</v>
      </c>
      <c r="G543" s="201"/>
      <c r="H543" s="205">
        <v>3.1</v>
      </c>
      <c r="I543" s="206"/>
      <c r="J543" s="201"/>
      <c r="K543" s="201"/>
      <c r="L543" s="207"/>
      <c r="M543" s="208"/>
      <c r="N543" s="209"/>
      <c r="O543" s="209"/>
      <c r="P543" s="209"/>
      <c r="Q543" s="209"/>
      <c r="R543" s="209"/>
      <c r="S543" s="209"/>
      <c r="T543" s="210"/>
      <c r="AT543" s="211" t="s">
        <v>158</v>
      </c>
      <c r="AU543" s="211" t="s">
        <v>83</v>
      </c>
      <c r="AV543" s="13" t="s">
        <v>83</v>
      </c>
      <c r="AW543" s="13" t="s">
        <v>34</v>
      </c>
      <c r="AX543" s="13" t="s">
        <v>73</v>
      </c>
      <c r="AY543" s="211" t="s">
        <v>148</v>
      </c>
    </row>
    <row r="544" spans="1:65" s="14" customFormat="1" ht="11.25">
      <c r="B544" s="212"/>
      <c r="C544" s="213"/>
      <c r="D544" s="202" t="s">
        <v>158</v>
      </c>
      <c r="E544" s="214" t="s">
        <v>21</v>
      </c>
      <c r="F544" s="215" t="s">
        <v>160</v>
      </c>
      <c r="G544" s="213"/>
      <c r="H544" s="216">
        <v>3.1</v>
      </c>
      <c r="I544" s="217"/>
      <c r="J544" s="213"/>
      <c r="K544" s="213"/>
      <c r="L544" s="218"/>
      <c r="M544" s="219"/>
      <c r="N544" s="220"/>
      <c r="O544" s="220"/>
      <c r="P544" s="220"/>
      <c r="Q544" s="220"/>
      <c r="R544" s="220"/>
      <c r="S544" s="220"/>
      <c r="T544" s="221"/>
      <c r="AT544" s="222" t="s">
        <v>158</v>
      </c>
      <c r="AU544" s="222" t="s">
        <v>83</v>
      </c>
      <c r="AV544" s="14" t="s">
        <v>161</v>
      </c>
      <c r="AW544" s="14" t="s">
        <v>34</v>
      </c>
      <c r="AX544" s="14" t="s">
        <v>81</v>
      </c>
      <c r="AY544" s="222" t="s">
        <v>148</v>
      </c>
    </row>
    <row r="545" spans="1:65" s="2" customFormat="1" ht="24.2" customHeight="1">
      <c r="A545" s="37"/>
      <c r="B545" s="38"/>
      <c r="C545" s="182" t="s">
        <v>774</v>
      </c>
      <c r="D545" s="182" t="s">
        <v>150</v>
      </c>
      <c r="E545" s="183" t="s">
        <v>775</v>
      </c>
      <c r="F545" s="184" t="s">
        <v>776</v>
      </c>
      <c r="G545" s="185" t="s">
        <v>346</v>
      </c>
      <c r="H545" s="186">
        <v>3</v>
      </c>
      <c r="I545" s="187"/>
      <c r="J545" s="188">
        <f>ROUND(I545*H545,2)</f>
        <v>0</v>
      </c>
      <c r="K545" s="184" t="s">
        <v>153</v>
      </c>
      <c r="L545" s="42"/>
      <c r="M545" s="189" t="s">
        <v>21</v>
      </c>
      <c r="N545" s="190" t="s">
        <v>44</v>
      </c>
      <c r="O545" s="67"/>
      <c r="P545" s="191">
        <f>O545*H545</f>
        <v>0</v>
      </c>
      <c r="Q545" s="191">
        <v>0</v>
      </c>
      <c r="R545" s="191">
        <f>Q545*H545</f>
        <v>0</v>
      </c>
      <c r="S545" s="191">
        <v>3.8000000000000002E-4</v>
      </c>
      <c r="T545" s="192">
        <f>S545*H545</f>
        <v>1.14E-3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3" t="s">
        <v>261</v>
      </c>
      <c r="AT545" s="193" t="s">
        <v>150</v>
      </c>
      <c r="AU545" s="193" t="s">
        <v>83</v>
      </c>
      <c r="AY545" s="20" t="s">
        <v>148</v>
      </c>
      <c r="BE545" s="194">
        <f>IF(N545="základní",J545,0)</f>
        <v>0</v>
      </c>
      <c r="BF545" s="194">
        <f>IF(N545="snížená",J545,0)</f>
        <v>0</v>
      </c>
      <c r="BG545" s="194">
        <f>IF(N545="zákl. přenesená",J545,0)</f>
        <v>0</v>
      </c>
      <c r="BH545" s="194">
        <f>IF(N545="sníž. přenesená",J545,0)</f>
        <v>0</v>
      </c>
      <c r="BI545" s="194">
        <f>IF(N545="nulová",J545,0)</f>
        <v>0</v>
      </c>
      <c r="BJ545" s="20" t="s">
        <v>81</v>
      </c>
      <c r="BK545" s="194">
        <f>ROUND(I545*H545,2)</f>
        <v>0</v>
      </c>
      <c r="BL545" s="20" t="s">
        <v>261</v>
      </c>
      <c r="BM545" s="193" t="s">
        <v>777</v>
      </c>
    </row>
    <row r="546" spans="1:65" s="2" customFormat="1" ht="11.25">
      <c r="A546" s="37"/>
      <c r="B546" s="38"/>
      <c r="C546" s="39"/>
      <c r="D546" s="195" t="s">
        <v>156</v>
      </c>
      <c r="E546" s="39"/>
      <c r="F546" s="196" t="s">
        <v>778</v>
      </c>
      <c r="G546" s="39"/>
      <c r="H546" s="39"/>
      <c r="I546" s="197"/>
      <c r="J546" s="39"/>
      <c r="K546" s="39"/>
      <c r="L546" s="42"/>
      <c r="M546" s="198"/>
      <c r="N546" s="199"/>
      <c r="O546" s="67"/>
      <c r="P546" s="67"/>
      <c r="Q546" s="67"/>
      <c r="R546" s="67"/>
      <c r="S546" s="67"/>
      <c r="T546" s="68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20" t="s">
        <v>156</v>
      </c>
      <c r="AU546" s="20" t="s">
        <v>83</v>
      </c>
    </row>
    <row r="547" spans="1:65" s="2" customFormat="1" ht="24.2" customHeight="1">
      <c r="A547" s="37"/>
      <c r="B547" s="38"/>
      <c r="C547" s="182" t="s">
        <v>779</v>
      </c>
      <c r="D547" s="182" t="s">
        <v>150</v>
      </c>
      <c r="E547" s="183" t="s">
        <v>780</v>
      </c>
      <c r="F547" s="184" t="s">
        <v>781</v>
      </c>
      <c r="G547" s="185" t="s">
        <v>101</v>
      </c>
      <c r="H547" s="186">
        <v>8.1</v>
      </c>
      <c r="I547" s="187"/>
      <c r="J547" s="188">
        <f>ROUND(I547*H547,2)</f>
        <v>0</v>
      </c>
      <c r="K547" s="184" t="s">
        <v>153</v>
      </c>
      <c r="L547" s="42"/>
      <c r="M547" s="189" t="s">
        <v>21</v>
      </c>
      <c r="N547" s="190" t="s">
        <v>44</v>
      </c>
      <c r="O547" s="67"/>
      <c r="P547" s="191">
        <f>O547*H547</f>
        <v>0</v>
      </c>
      <c r="Q547" s="191">
        <v>2.9099999999999998E-3</v>
      </c>
      <c r="R547" s="191">
        <f>Q547*H547</f>
        <v>2.3570999999999998E-2</v>
      </c>
      <c r="S547" s="191">
        <v>0</v>
      </c>
      <c r="T547" s="192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3" t="s">
        <v>261</v>
      </c>
      <c r="AT547" s="193" t="s">
        <v>150</v>
      </c>
      <c r="AU547" s="193" t="s">
        <v>83</v>
      </c>
      <c r="AY547" s="20" t="s">
        <v>148</v>
      </c>
      <c r="BE547" s="194">
        <f>IF(N547="základní",J547,0)</f>
        <v>0</v>
      </c>
      <c r="BF547" s="194">
        <f>IF(N547="snížená",J547,0)</f>
        <v>0</v>
      </c>
      <c r="BG547" s="194">
        <f>IF(N547="zákl. přenesená",J547,0)</f>
        <v>0</v>
      </c>
      <c r="BH547" s="194">
        <f>IF(N547="sníž. přenesená",J547,0)</f>
        <v>0</v>
      </c>
      <c r="BI547" s="194">
        <f>IF(N547="nulová",J547,0)</f>
        <v>0</v>
      </c>
      <c r="BJ547" s="20" t="s">
        <v>81</v>
      </c>
      <c r="BK547" s="194">
        <f>ROUND(I547*H547,2)</f>
        <v>0</v>
      </c>
      <c r="BL547" s="20" t="s">
        <v>261</v>
      </c>
      <c r="BM547" s="193" t="s">
        <v>782</v>
      </c>
    </row>
    <row r="548" spans="1:65" s="2" customFormat="1" ht="11.25">
      <c r="A548" s="37"/>
      <c r="B548" s="38"/>
      <c r="C548" s="39"/>
      <c r="D548" s="195" t="s">
        <v>156</v>
      </c>
      <c r="E548" s="39"/>
      <c r="F548" s="196" t="s">
        <v>783</v>
      </c>
      <c r="G548" s="39"/>
      <c r="H548" s="39"/>
      <c r="I548" s="197"/>
      <c r="J548" s="39"/>
      <c r="K548" s="39"/>
      <c r="L548" s="42"/>
      <c r="M548" s="198"/>
      <c r="N548" s="199"/>
      <c r="O548" s="67"/>
      <c r="P548" s="67"/>
      <c r="Q548" s="67"/>
      <c r="R548" s="67"/>
      <c r="S548" s="67"/>
      <c r="T548" s="68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20" t="s">
        <v>156</v>
      </c>
      <c r="AU548" s="20" t="s">
        <v>83</v>
      </c>
    </row>
    <row r="549" spans="1:65" s="13" customFormat="1" ht="11.25">
      <c r="B549" s="200"/>
      <c r="C549" s="201"/>
      <c r="D549" s="202" t="s">
        <v>158</v>
      </c>
      <c r="E549" s="203" t="s">
        <v>21</v>
      </c>
      <c r="F549" s="204" t="s">
        <v>784</v>
      </c>
      <c r="G549" s="201"/>
      <c r="H549" s="205">
        <v>8.1</v>
      </c>
      <c r="I549" s="206"/>
      <c r="J549" s="201"/>
      <c r="K549" s="201"/>
      <c r="L549" s="207"/>
      <c r="M549" s="208"/>
      <c r="N549" s="209"/>
      <c r="O549" s="209"/>
      <c r="P549" s="209"/>
      <c r="Q549" s="209"/>
      <c r="R549" s="209"/>
      <c r="S549" s="209"/>
      <c r="T549" s="210"/>
      <c r="AT549" s="211" t="s">
        <v>158</v>
      </c>
      <c r="AU549" s="211" t="s">
        <v>83</v>
      </c>
      <c r="AV549" s="13" t="s">
        <v>83</v>
      </c>
      <c r="AW549" s="13" t="s">
        <v>34</v>
      </c>
      <c r="AX549" s="13" t="s">
        <v>73</v>
      </c>
      <c r="AY549" s="211" t="s">
        <v>148</v>
      </c>
    </row>
    <row r="550" spans="1:65" s="14" customFormat="1" ht="11.25">
      <c r="B550" s="212"/>
      <c r="C550" s="213"/>
      <c r="D550" s="202" t="s">
        <v>158</v>
      </c>
      <c r="E550" s="214" t="s">
        <v>21</v>
      </c>
      <c r="F550" s="215" t="s">
        <v>160</v>
      </c>
      <c r="G550" s="213"/>
      <c r="H550" s="216">
        <v>8.1</v>
      </c>
      <c r="I550" s="217"/>
      <c r="J550" s="213"/>
      <c r="K550" s="213"/>
      <c r="L550" s="218"/>
      <c r="M550" s="219"/>
      <c r="N550" s="220"/>
      <c r="O550" s="220"/>
      <c r="P550" s="220"/>
      <c r="Q550" s="220"/>
      <c r="R550" s="220"/>
      <c r="S550" s="220"/>
      <c r="T550" s="221"/>
      <c r="AT550" s="222" t="s">
        <v>158</v>
      </c>
      <c r="AU550" s="222" t="s">
        <v>83</v>
      </c>
      <c r="AV550" s="14" t="s">
        <v>161</v>
      </c>
      <c r="AW550" s="14" t="s">
        <v>34</v>
      </c>
      <c r="AX550" s="14" t="s">
        <v>81</v>
      </c>
      <c r="AY550" s="222" t="s">
        <v>148</v>
      </c>
    </row>
    <row r="551" spans="1:65" s="2" customFormat="1" ht="24.2" customHeight="1">
      <c r="A551" s="37"/>
      <c r="B551" s="38"/>
      <c r="C551" s="182" t="s">
        <v>785</v>
      </c>
      <c r="D551" s="182" t="s">
        <v>150</v>
      </c>
      <c r="E551" s="183" t="s">
        <v>786</v>
      </c>
      <c r="F551" s="184" t="s">
        <v>787</v>
      </c>
      <c r="G551" s="185" t="s">
        <v>101</v>
      </c>
      <c r="H551" s="186">
        <v>7.11</v>
      </c>
      <c r="I551" s="187"/>
      <c r="J551" s="188">
        <f>ROUND(I551*H551,2)</f>
        <v>0</v>
      </c>
      <c r="K551" s="184" t="s">
        <v>153</v>
      </c>
      <c r="L551" s="42"/>
      <c r="M551" s="189" t="s">
        <v>21</v>
      </c>
      <c r="N551" s="190" t="s">
        <v>44</v>
      </c>
      <c r="O551" s="67"/>
      <c r="P551" s="191">
        <f>O551*H551</f>
        <v>0</v>
      </c>
      <c r="Q551" s="191">
        <v>5.8399999999999997E-3</v>
      </c>
      <c r="R551" s="191">
        <f>Q551*H551</f>
        <v>4.1522400000000001E-2</v>
      </c>
      <c r="S551" s="191">
        <v>0</v>
      </c>
      <c r="T551" s="192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3" t="s">
        <v>261</v>
      </c>
      <c r="AT551" s="193" t="s">
        <v>150</v>
      </c>
      <c r="AU551" s="193" t="s">
        <v>83</v>
      </c>
      <c r="AY551" s="20" t="s">
        <v>148</v>
      </c>
      <c r="BE551" s="194">
        <f>IF(N551="základní",J551,0)</f>
        <v>0</v>
      </c>
      <c r="BF551" s="194">
        <f>IF(N551="snížená",J551,0)</f>
        <v>0</v>
      </c>
      <c r="BG551" s="194">
        <f>IF(N551="zákl. přenesená",J551,0)</f>
        <v>0</v>
      </c>
      <c r="BH551" s="194">
        <f>IF(N551="sníž. přenesená",J551,0)</f>
        <v>0</v>
      </c>
      <c r="BI551" s="194">
        <f>IF(N551="nulová",J551,0)</f>
        <v>0</v>
      </c>
      <c r="BJ551" s="20" t="s">
        <v>81</v>
      </c>
      <c r="BK551" s="194">
        <f>ROUND(I551*H551,2)</f>
        <v>0</v>
      </c>
      <c r="BL551" s="20" t="s">
        <v>261</v>
      </c>
      <c r="BM551" s="193" t="s">
        <v>788</v>
      </c>
    </row>
    <row r="552" spans="1:65" s="2" customFormat="1" ht="11.25">
      <c r="A552" s="37"/>
      <c r="B552" s="38"/>
      <c r="C552" s="39"/>
      <c r="D552" s="195" t="s">
        <v>156</v>
      </c>
      <c r="E552" s="39"/>
      <c r="F552" s="196" t="s">
        <v>789</v>
      </c>
      <c r="G552" s="39"/>
      <c r="H552" s="39"/>
      <c r="I552" s="197"/>
      <c r="J552" s="39"/>
      <c r="K552" s="39"/>
      <c r="L552" s="42"/>
      <c r="M552" s="198"/>
      <c r="N552" s="199"/>
      <c r="O552" s="67"/>
      <c r="P552" s="67"/>
      <c r="Q552" s="67"/>
      <c r="R552" s="67"/>
      <c r="S552" s="67"/>
      <c r="T552" s="68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20" t="s">
        <v>156</v>
      </c>
      <c r="AU552" s="20" t="s">
        <v>83</v>
      </c>
    </row>
    <row r="553" spans="1:65" s="15" customFormat="1" ht="11.25">
      <c r="B553" s="223"/>
      <c r="C553" s="224"/>
      <c r="D553" s="202" t="s">
        <v>158</v>
      </c>
      <c r="E553" s="225" t="s">
        <v>21</v>
      </c>
      <c r="F553" s="226" t="s">
        <v>790</v>
      </c>
      <c r="G553" s="224"/>
      <c r="H553" s="225" t="s">
        <v>21</v>
      </c>
      <c r="I553" s="227"/>
      <c r="J553" s="224"/>
      <c r="K553" s="224"/>
      <c r="L553" s="228"/>
      <c r="M553" s="229"/>
      <c r="N553" s="230"/>
      <c r="O553" s="230"/>
      <c r="P553" s="230"/>
      <c r="Q553" s="230"/>
      <c r="R553" s="230"/>
      <c r="S553" s="230"/>
      <c r="T553" s="231"/>
      <c r="AT553" s="232" t="s">
        <v>158</v>
      </c>
      <c r="AU553" s="232" t="s">
        <v>83</v>
      </c>
      <c r="AV553" s="15" t="s">
        <v>81</v>
      </c>
      <c r="AW553" s="15" t="s">
        <v>34</v>
      </c>
      <c r="AX553" s="15" t="s">
        <v>73</v>
      </c>
      <c r="AY553" s="232" t="s">
        <v>148</v>
      </c>
    </row>
    <row r="554" spans="1:65" s="13" customFormat="1" ht="11.25">
      <c r="B554" s="200"/>
      <c r="C554" s="201"/>
      <c r="D554" s="202" t="s">
        <v>158</v>
      </c>
      <c r="E554" s="203" t="s">
        <v>21</v>
      </c>
      <c r="F554" s="204" t="s">
        <v>791</v>
      </c>
      <c r="G554" s="201"/>
      <c r="H554" s="205">
        <v>7.11</v>
      </c>
      <c r="I554" s="206"/>
      <c r="J554" s="201"/>
      <c r="K554" s="201"/>
      <c r="L554" s="207"/>
      <c r="M554" s="208"/>
      <c r="N554" s="209"/>
      <c r="O554" s="209"/>
      <c r="P554" s="209"/>
      <c r="Q554" s="209"/>
      <c r="R554" s="209"/>
      <c r="S554" s="209"/>
      <c r="T554" s="210"/>
      <c r="AT554" s="211" t="s">
        <v>158</v>
      </c>
      <c r="AU554" s="211" t="s">
        <v>83</v>
      </c>
      <c r="AV554" s="13" t="s">
        <v>83</v>
      </c>
      <c r="AW554" s="13" t="s">
        <v>34</v>
      </c>
      <c r="AX554" s="13" t="s">
        <v>73</v>
      </c>
      <c r="AY554" s="211" t="s">
        <v>148</v>
      </c>
    </row>
    <row r="555" spans="1:65" s="14" customFormat="1" ht="11.25">
      <c r="B555" s="212"/>
      <c r="C555" s="213"/>
      <c r="D555" s="202" t="s">
        <v>158</v>
      </c>
      <c r="E555" s="214" t="s">
        <v>21</v>
      </c>
      <c r="F555" s="215" t="s">
        <v>160</v>
      </c>
      <c r="G555" s="213"/>
      <c r="H555" s="216">
        <v>7.11</v>
      </c>
      <c r="I555" s="217"/>
      <c r="J555" s="213"/>
      <c r="K555" s="213"/>
      <c r="L555" s="218"/>
      <c r="M555" s="219"/>
      <c r="N555" s="220"/>
      <c r="O555" s="220"/>
      <c r="P555" s="220"/>
      <c r="Q555" s="220"/>
      <c r="R555" s="220"/>
      <c r="S555" s="220"/>
      <c r="T555" s="221"/>
      <c r="AT555" s="222" t="s">
        <v>158</v>
      </c>
      <c r="AU555" s="222" t="s">
        <v>83</v>
      </c>
      <c r="AV555" s="14" t="s">
        <v>161</v>
      </c>
      <c r="AW555" s="14" t="s">
        <v>34</v>
      </c>
      <c r="AX555" s="14" t="s">
        <v>81</v>
      </c>
      <c r="AY555" s="222" t="s">
        <v>148</v>
      </c>
    </row>
    <row r="556" spans="1:65" s="2" customFormat="1" ht="24.2" customHeight="1">
      <c r="A556" s="37"/>
      <c r="B556" s="38"/>
      <c r="C556" s="182" t="s">
        <v>792</v>
      </c>
      <c r="D556" s="182" t="s">
        <v>150</v>
      </c>
      <c r="E556" s="183" t="s">
        <v>793</v>
      </c>
      <c r="F556" s="184" t="s">
        <v>794</v>
      </c>
      <c r="G556" s="185" t="s">
        <v>229</v>
      </c>
      <c r="H556" s="186">
        <v>6.5000000000000002E-2</v>
      </c>
      <c r="I556" s="187"/>
      <c r="J556" s="188">
        <f>ROUND(I556*H556,2)</f>
        <v>0</v>
      </c>
      <c r="K556" s="184" t="s">
        <v>153</v>
      </c>
      <c r="L556" s="42"/>
      <c r="M556" s="189" t="s">
        <v>21</v>
      </c>
      <c r="N556" s="190" t="s">
        <v>44</v>
      </c>
      <c r="O556" s="67"/>
      <c r="P556" s="191">
        <f>O556*H556</f>
        <v>0</v>
      </c>
      <c r="Q556" s="191">
        <v>0</v>
      </c>
      <c r="R556" s="191">
        <f>Q556*H556</f>
        <v>0</v>
      </c>
      <c r="S556" s="191">
        <v>0</v>
      </c>
      <c r="T556" s="192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3" t="s">
        <v>261</v>
      </c>
      <c r="AT556" s="193" t="s">
        <v>150</v>
      </c>
      <c r="AU556" s="193" t="s">
        <v>83</v>
      </c>
      <c r="AY556" s="20" t="s">
        <v>148</v>
      </c>
      <c r="BE556" s="194">
        <f>IF(N556="základní",J556,0)</f>
        <v>0</v>
      </c>
      <c r="BF556" s="194">
        <f>IF(N556="snížená",J556,0)</f>
        <v>0</v>
      </c>
      <c r="BG556" s="194">
        <f>IF(N556="zákl. přenesená",J556,0)</f>
        <v>0</v>
      </c>
      <c r="BH556" s="194">
        <f>IF(N556="sníž. přenesená",J556,0)</f>
        <v>0</v>
      </c>
      <c r="BI556" s="194">
        <f>IF(N556="nulová",J556,0)</f>
        <v>0</v>
      </c>
      <c r="BJ556" s="20" t="s">
        <v>81</v>
      </c>
      <c r="BK556" s="194">
        <f>ROUND(I556*H556,2)</f>
        <v>0</v>
      </c>
      <c r="BL556" s="20" t="s">
        <v>261</v>
      </c>
      <c r="BM556" s="193" t="s">
        <v>795</v>
      </c>
    </row>
    <row r="557" spans="1:65" s="2" customFormat="1" ht="11.25">
      <c r="A557" s="37"/>
      <c r="B557" s="38"/>
      <c r="C557" s="39"/>
      <c r="D557" s="195" t="s">
        <v>156</v>
      </c>
      <c r="E557" s="39"/>
      <c r="F557" s="196" t="s">
        <v>796</v>
      </c>
      <c r="G557" s="39"/>
      <c r="H557" s="39"/>
      <c r="I557" s="197"/>
      <c r="J557" s="39"/>
      <c r="K557" s="39"/>
      <c r="L557" s="42"/>
      <c r="M557" s="198"/>
      <c r="N557" s="199"/>
      <c r="O557" s="67"/>
      <c r="P557" s="67"/>
      <c r="Q557" s="67"/>
      <c r="R557" s="67"/>
      <c r="S557" s="67"/>
      <c r="T557" s="68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20" t="s">
        <v>156</v>
      </c>
      <c r="AU557" s="20" t="s">
        <v>83</v>
      </c>
    </row>
    <row r="558" spans="1:65" s="12" customFormat="1" ht="22.9" customHeight="1">
      <c r="B558" s="166"/>
      <c r="C558" s="167"/>
      <c r="D558" s="168" t="s">
        <v>72</v>
      </c>
      <c r="E558" s="180" t="s">
        <v>797</v>
      </c>
      <c r="F558" s="180" t="s">
        <v>798</v>
      </c>
      <c r="G558" s="167"/>
      <c r="H558" s="167"/>
      <c r="I558" s="170"/>
      <c r="J558" s="181">
        <f>BK558</f>
        <v>0</v>
      </c>
      <c r="K558" s="167"/>
      <c r="L558" s="172"/>
      <c r="M558" s="173"/>
      <c r="N558" s="174"/>
      <c r="O558" s="174"/>
      <c r="P558" s="175">
        <f>SUM(P559:P587)</f>
        <v>0</v>
      </c>
      <c r="Q558" s="174"/>
      <c r="R558" s="175">
        <f>SUM(R559:R587)</f>
        <v>1.0440312</v>
      </c>
      <c r="S558" s="174"/>
      <c r="T558" s="176">
        <f>SUM(T559:T587)</f>
        <v>0</v>
      </c>
      <c r="AR558" s="177" t="s">
        <v>83</v>
      </c>
      <c r="AT558" s="178" t="s">
        <v>72</v>
      </c>
      <c r="AU558" s="178" t="s">
        <v>81</v>
      </c>
      <c r="AY558" s="177" t="s">
        <v>148</v>
      </c>
      <c r="BK558" s="179">
        <f>SUM(BK559:BK587)</f>
        <v>0</v>
      </c>
    </row>
    <row r="559" spans="1:65" s="2" customFormat="1" ht="24.2" customHeight="1">
      <c r="A559" s="37"/>
      <c r="B559" s="38"/>
      <c r="C559" s="182" t="s">
        <v>799</v>
      </c>
      <c r="D559" s="182" t="s">
        <v>150</v>
      </c>
      <c r="E559" s="183" t="s">
        <v>800</v>
      </c>
      <c r="F559" s="184" t="s">
        <v>801</v>
      </c>
      <c r="G559" s="185" t="s">
        <v>97</v>
      </c>
      <c r="H559" s="186">
        <v>38.600999999999999</v>
      </c>
      <c r="I559" s="187"/>
      <c r="J559" s="188">
        <f>ROUND(I559*H559,2)</f>
        <v>0</v>
      </c>
      <c r="K559" s="184" t="s">
        <v>598</v>
      </c>
      <c r="L559" s="42"/>
      <c r="M559" s="189" t="s">
        <v>21</v>
      </c>
      <c r="N559" s="190" t="s">
        <v>44</v>
      </c>
      <c r="O559" s="67"/>
      <c r="P559" s="191">
        <f>O559*H559</f>
        <v>0</v>
      </c>
      <c r="Q559" s="191">
        <v>0</v>
      </c>
      <c r="R559" s="191">
        <f>Q559*H559</f>
        <v>0</v>
      </c>
      <c r="S559" s="191">
        <v>0</v>
      </c>
      <c r="T559" s="192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3" t="s">
        <v>261</v>
      </c>
      <c r="AT559" s="193" t="s">
        <v>150</v>
      </c>
      <c r="AU559" s="193" t="s">
        <v>83</v>
      </c>
      <c r="AY559" s="20" t="s">
        <v>148</v>
      </c>
      <c r="BE559" s="194">
        <f>IF(N559="základní",J559,0)</f>
        <v>0</v>
      </c>
      <c r="BF559" s="194">
        <f>IF(N559="snížená",J559,0)</f>
        <v>0</v>
      </c>
      <c r="BG559" s="194">
        <f>IF(N559="zákl. přenesená",J559,0)</f>
        <v>0</v>
      </c>
      <c r="BH559" s="194">
        <f>IF(N559="sníž. přenesená",J559,0)</f>
        <v>0</v>
      </c>
      <c r="BI559" s="194">
        <f>IF(N559="nulová",J559,0)</f>
        <v>0</v>
      </c>
      <c r="BJ559" s="20" t="s">
        <v>81</v>
      </c>
      <c r="BK559" s="194">
        <f>ROUND(I559*H559,2)</f>
        <v>0</v>
      </c>
      <c r="BL559" s="20" t="s">
        <v>261</v>
      </c>
      <c r="BM559" s="193" t="s">
        <v>802</v>
      </c>
    </row>
    <row r="560" spans="1:65" s="2" customFormat="1" ht="19.5">
      <c r="A560" s="37"/>
      <c r="B560" s="38"/>
      <c r="C560" s="39"/>
      <c r="D560" s="202" t="s">
        <v>218</v>
      </c>
      <c r="E560" s="39"/>
      <c r="F560" s="244" t="s">
        <v>803</v>
      </c>
      <c r="G560" s="39"/>
      <c r="H560" s="39"/>
      <c r="I560" s="197"/>
      <c r="J560" s="39"/>
      <c r="K560" s="39"/>
      <c r="L560" s="42"/>
      <c r="M560" s="198"/>
      <c r="N560" s="199"/>
      <c r="O560" s="67"/>
      <c r="P560" s="67"/>
      <c r="Q560" s="67"/>
      <c r="R560" s="67"/>
      <c r="S560" s="67"/>
      <c r="T560" s="68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20" t="s">
        <v>218</v>
      </c>
      <c r="AU560" s="20" t="s">
        <v>83</v>
      </c>
    </row>
    <row r="561" spans="1:65" s="13" customFormat="1" ht="11.25">
      <c r="B561" s="200"/>
      <c r="C561" s="201"/>
      <c r="D561" s="202" t="s">
        <v>158</v>
      </c>
      <c r="E561" s="203" t="s">
        <v>21</v>
      </c>
      <c r="F561" s="204" t="s">
        <v>804</v>
      </c>
      <c r="G561" s="201"/>
      <c r="H561" s="205">
        <v>38.600999999999999</v>
      </c>
      <c r="I561" s="206"/>
      <c r="J561" s="201"/>
      <c r="K561" s="201"/>
      <c r="L561" s="207"/>
      <c r="M561" s="208"/>
      <c r="N561" s="209"/>
      <c r="O561" s="209"/>
      <c r="P561" s="209"/>
      <c r="Q561" s="209"/>
      <c r="R561" s="209"/>
      <c r="S561" s="209"/>
      <c r="T561" s="210"/>
      <c r="AT561" s="211" t="s">
        <v>158</v>
      </c>
      <c r="AU561" s="211" t="s">
        <v>83</v>
      </c>
      <c r="AV561" s="13" t="s">
        <v>83</v>
      </c>
      <c r="AW561" s="13" t="s">
        <v>34</v>
      </c>
      <c r="AX561" s="13" t="s">
        <v>73</v>
      </c>
      <c r="AY561" s="211" t="s">
        <v>148</v>
      </c>
    </row>
    <row r="562" spans="1:65" s="14" customFormat="1" ht="11.25">
      <c r="B562" s="212"/>
      <c r="C562" s="213"/>
      <c r="D562" s="202" t="s">
        <v>158</v>
      </c>
      <c r="E562" s="214" t="s">
        <v>21</v>
      </c>
      <c r="F562" s="215" t="s">
        <v>160</v>
      </c>
      <c r="G562" s="213"/>
      <c r="H562" s="216">
        <v>38.600999999999999</v>
      </c>
      <c r="I562" s="217"/>
      <c r="J562" s="213"/>
      <c r="K562" s="213"/>
      <c r="L562" s="218"/>
      <c r="M562" s="219"/>
      <c r="N562" s="220"/>
      <c r="O562" s="220"/>
      <c r="P562" s="220"/>
      <c r="Q562" s="220"/>
      <c r="R562" s="220"/>
      <c r="S562" s="220"/>
      <c r="T562" s="221"/>
      <c r="AT562" s="222" t="s">
        <v>158</v>
      </c>
      <c r="AU562" s="222" t="s">
        <v>83</v>
      </c>
      <c r="AV562" s="14" t="s">
        <v>161</v>
      </c>
      <c r="AW562" s="14" t="s">
        <v>34</v>
      </c>
      <c r="AX562" s="14" t="s">
        <v>81</v>
      </c>
      <c r="AY562" s="222" t="s">
        <v>148</v>
      </c>
    </row>
    <row r="563" spans="1:65" s="2" customFormat="1" ht="16.5" customHeight="1">
      <c r="A563" s="37"/>
      <c r="B563" s="38"/>
      <c r="C563" s="245" t="s">
        <v>805</v>
      </c>
      <c r="D563" s="245" t="s">
        <v>256</v>
      </c>
      <c r="E563" s="246" t="s">
        <v>806</v>
      </c>
      <c r="F563" s="247" t="s">
        <v>807</v>
      </c>
      <c r="G563" s="248" t="s">
        <v>97</v>
      </c>
      <c r="H563" s="249">
        <v>44.390999999999998</v>
      </c>
      <c r="I563" s="250"/>
      <c r="J563" s="251">
        <f>ROUND(I563*H563,2)</f>
        <v>0</v>
      </c>
      <c r="K563" s="247" t="s">
        <v>598</v>
      </c>
      <c r="L563" s="252"/>
      <c r="M563" s="253" t="s">
        <v>21</v>
      </c>
      <c r="N563" s="254" t="s">
        <v>44</v>
      </c>
      <c r="O563" s="67"/>
      <c r="P563" s="191">
        <f>O563*H563</f>
        <v>0</v>
      </c>
      <c r="Q563" s="191">
        <v>1.32E-2</v>
      </c>
      <c r="R563" s="191">
        <f>Q563*H563</f>
        <v>0.58596119999999996</v>
      </c>
      <c r="S563" s="191">
        <v>0</v>
      </c>
      <c r="T563" s="192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3" t="s">
        <v>364</v>
      </c>
      <c r="AT563" s="193" t="s">
        <v>256</v>
      </c>
      <c r="AU563" s="193" t="s">
        <v>83</v>
      </c>
      <c r="AY563" s="20" t="s">
        <v>148</v>
      </c>
      <c r="BE563" s="194">
        <f>IF(N563="základní",J563,0)</f>
        <v>0</v>
      </c>
      <c r="BF563" s="194">
        <f>IF(N563="snížená",J563,0)</f>
        <v>0</v>
      </c>
      <c r="BG563" s="194">
        <f>IF(N563="zákl. přenesená",J563,0)</f>
        <v>0</v>
      </c>
      <c r="BH563" s="194">
        <f>IF(N563="sníž. přenesená",J563,0)</f>
        <v>0</v>
      </c>
      <c r="BI563" s="194">
        <f>IF(N563="nulová",J563,0)</f>
        <v>0</v>
      </c>
      <c r="BJ563" s="20" t="s">
        <v>81</v>
      </c>
      <c r="BK563" s="194">
        <f>ROUND(I563*H563,2)</f>
        <v>0</v>
      </c>
      <c r="BL563" s="20" t="s">
        <v>261</v>
      </c>
      <c r="BM563" s="193" t="s">
        <v>808</v>
      </c>
    </row>
    <row r="564" spans="1:65" s="13" customFormat="1" ht="11.25">
      <c r="B564" s="200"/>
      <c r="C564" s="201"/>
      <c r="D564" s="202" t="s">
        <v>158</v>
      </c>
      <c r="E564" s="201"/>
      <c r="F564" s="204" t="s">
        <v>809</v>
      </c>
      <c r="G564" s="201"/>
      <c r="H564" s="205">
        <v>44.390999999999998</v>
      </c>
      <c r="I564" s="206"/>
      <c r="J564" s="201"/>
      <c r="K564" s="201"/>
      <c r="L564" s="207"/>
      <c r="M564" s="208"/>
      <c r="N564" s="209"/>
      <c r="O564" s="209"/>
      <c r="P564" s="209"/>
      <c r="Q564" s="209"/>
      <c r="R564" s="209"/>
      <c r="S564" s="209"/>
      <c r="T564" s="210"/>
      <c r="AT564" s="211" t="s">
        <v>158</v>
      </c>
      <c r="AU564" s="211" t="s">
        <v>83</v>
      </c>
      <c r="AV564" s="13" t="s">
        <v>83</v>
      </c>
      <c r="AW564" s="13" t="s">
        <v>4</v>
      </c>
      <c r="AX564" s="13" t="s">
        <v>81</v>
      </c>
      <c r="AY564" s="211" t="s">
        <v>148</v>
      </c>
    </row>
    <row r="565" spans="1:65" s="2" customFormat="1" ht="21.75" customHeight="1">
      <c r="A565" s="37"/>
      <c r="B565" s="38"/>
      <c r="C565" s="182" t="s">
        <v>810</v>
      </c>
      <c r="D565" s="182" t="s">
        <v>150</v>
      </c>
      <c r="E565" s="183" t="s">
        <v>811</v>
      </c>
      <c r="F565" s="184" t="s">
        <v>812</v>
      </c>
      <c r="G565" s="185" t="s">
        <v>97</v>
      </c>
      <c r="H565" s="186">
        <v>37.130000000000003</v>
      </c>
      <c r="I565" s="187"/>
      <c r="J565" s="188">
        <f>ROUND(I565*H565,2)</f>
        <v>0</v>
      </c>
      <c r="K565" s="184" t="s">
        <v>153</v>
      </c>
      <c r="L565" s="42"/>
      <c r="M565" s="189" t="s">
        <v>21</v>
      </c>
      <c r="N565" s="190" t="s">
        <v>44</v>
      </c>
      <c r="O565" s="67"/>
      <c r="P565" s="191">
        <f>O565*H565</f>
        <v>0</v>
      </c>
      <c r="Q565" s="191">
        <v>0</v>
      </c>
      <c r="R565" s="191">
        <f>Q565*H565</f>
        <v>0</v>
      </c>
      <c r="S565" s="191">
        <v>0</v>
      </c>
      <c r="T565" s="192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3" t="s">
        <v>261</v>
      </c>
      <c r="AT565" s="193" t="s">
        <v>150</v>
      </c>
      <c r="AU565" s="193" t="s">
        <v>83</v>
      </c>
      <c r="AY565" s="20" t="s">
        <v>148</v>
      </c>
      <c r="BE565" s="194">
        <f>IF(N565="základní",J565,0)</f>
        <v>0</v>
      </c>
      <c r="BF565" s="194">
        <f>IF(N565="snížená",J565,0)</f>
        <v>0</v>
      </c>
      <c r="BG565" s="194">
        <f>IF(N565="zákl. přenesená",J565,0)</f>
        <v>0</v>
      </c>
      <c r="BH565" s="194">
        <f>IF(N565="sníž. přenesená",J565,0)</f>
        <v>0</v>
      </c>
      <c r="BI565" s="194">
        <f>IF(N565="nulová",J565,0)</f>
        <v>0</v>
      </c>
      <c r="BJ565" s="20" t="s">
        <v>81</v>
      </c>
      <c r="BK565" s="194">
        <f>ROUND(I565*H565,2)</f>
        <v>0</v>
      </c>
      <c r="BL565" s="20" t="s">
        <v>261</v>
      </c>
      <c r="BM565" s="193" t="s">
        <v>813</v>
      </c>
    </row>
    <row r="566" spans="1:65" s="2" customFormat="1" ht="11.25">
      <c r="A566" s="37"/>
      <c r="B566" s="38"/>
      <c r="C566" s="39"/>
      <c r="D566" s="195" t="s">
        <v>156</v>
      </c>
      <c r="E566" s="39"/>
      <c r="F566" s="196" t="s">
        <v>814</v>
      </c>
      <c r="G566" s="39"/>
      <c r="H566" s="39"/>
      <c r="I566" s="197"/>
      <c r="J566" s="39"/>
      <c r="K566" s="39"/>
      <c r="L566" s="42"/>
      <c r="M566" s="198"/>
      <c r="N566" s="199"/>
      <c r="O566" s="67"/>
      <c r="P566" s="67"/>
      <c r="Q566" s="67"/>
      <c r="R566" s="67"/>
      <c r="S566" s="67"/>
      <c r="T566" s="68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20" t="s">
        <v>156</v>
      </c>
      <c r="AU566" s="20" t="s">
        <v>83</v>
      </c>
    </row>
    <row r="567" spans="1:65" s="2" customFormat="1" ht="19.5">
      <c r="A567" s="37"/>
      <c r="B567" s="38"/>
      <c r="C567" s="39"/>
      <c r="D567" s="202" t="s">
        <v>218</v>
      </c>
      <c r="E567" s="39"/>
      <c r="F567" s="244" t="s">
        <v>803</v>
      </c>
      <c r="G567" s="39"/>
      <c r="H567" s="39"/>
      <c r="I567" s="197"/>
      <c r="J567" s="39"/>
      <c r="K567" s="39"/>
      <c r="L567" s="42"/>
      <c r="M567" s="198"/>
      <c r="N567" s="199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20" t="s">
        <v>218</v>
      </c>
      <c r="AU567" s="20" t="s">
        <v>83</v>
      </c>
    </row>
    <row r="568" spans="1:65" s="13" customFormat="1" ht="11.25">
      <c r="B568" s="200"/>
      <c r="C568" s="201"/>
      <c r="D568" s="202" t="s">
        <v>158</v>
      </c>
      <c r="E568" s="203" t="s">
        <v>21</v>
      </c>
      <c r="F568" s="204" t="s">
        <v>815</v>
      </c>
      <c r="G568" s="201"/>
      <c r="H568" s="205">
        <v>37.130000000000003</v>
      </c>
      <c r="I568" s="206"/>
      <c r="J568" s="201"/>
      <c r="K568" s="201"/>
      <c r="L568" s="207"/>
      <c r="M568" s="208"/>
      <c r="N568" s="209"/>
      <c r="O568" s="209"/>
      <c r="P568" s="209"/>
      <c r="Q568" s="209"/>
      <c r="R568" s="209"/>
      <c r="S568" s="209"/>
      <c r="T568" s="210"/>
      <c r="AT568" s="211" t="s">
        <v>158</v>
      </c>
      <c r="AU568" s="211" t="s">
        <v>83</v>
      </c>
      <c r="AV568" s="13" t="s">
        <v>83</v>
      </c>
      <c r="AW568" s="13" t="s">
        <v>34</v>
      </c>
      <c r="AX568" s="13" t="s">
        <v>73</v>
      </c>
      <c r="AY568" s="211" t="s">
        <v>148</v>
      </c>
    </row>
    <row r="569" spans="1:65" s="14" customFormat="1" ht="11.25">
      <c r="B569" s="212"/>
      <c r="C569" s="213"/>
      <c r="D569" s="202" t="s">
        <v>158</v>
      </c>
      <c r="E569" s="214" t="s">
        <v>21</v>
      </c>
      <c r="F569" s="215" t="s">
        <v>160</v>
      </c>
      <c r="G569" s="213"/>
      <c r="H569" s="216">
        <v>37.130000000000003</v>
      </c>
      <c r="I569" s="217"/>
      <c r="J569" s="213"/>
      <c r="K569" s="213"/>
      <c r="L569" s="218"/>
      <c r="M569" s="219"/>
      <c r="N569" s="220"/>
      <c r="O569" s="220"/>
      <c r="P569" s="220"/>
      <c r="Q569" s="220"/>
      <c r="R569" s="220"/>
      <c r="S569" s="220"/>
      <c r="T569" s="221"/>
      <c r="AT569" s="222" t="s">
        <v>158</v>
      </c>
      <c r="AU569" s="222" t="s">
        <v>83</v>
      </c>
      <c r="AV569" s="14" t="s">
        <v>161</v>
      </c>
      <c r="AW569" s="14" t="s">
        <v>34</v>
      </c>
      <c r="AX569" s="14" t="s">
        <v>81</v>
      </c>
      <c r="AY569" s="222" t="s">
        <v>148</v>
      </c>
    </row>
    <row r="570" spans="1:65" s="2" customFormat="1" ht="16.5" customHeight="1">
      <c r="A570" s="37"/>
      <c r="B570" s="38"/>
      <c r="C570" s="245" t="s">
        <v>816</v>
      </c>
      <c r="D570" s="245" t="s">
        <v>256</v>
      </c>
      <c r="E570" s="246" t="s">
        <v>817</v>
      </c>
      <c r="F570" s="247" t="s">
        <v>818</v>
      </c>
      <c r="G570" s="248" t="s">
        <v>97</v>
      </c>
      <c r="H570" s="249">
        <v>42.7</v>
      </c>
      <c r="I570" s="250"/>
      <c r="J570" s="251">
        <f>ROUND(I570*H570,2)</f>
        <v>0</v>
      </c>
      <c r="K570" s="247" t="s">
        <v>598</v>
      </c>
      <c r="L570" s="252"/>
      <c r="M570" s="253" t="s">
        <v>21</v>
      </c>
      <c r="N570" s="254" t="s">
        <v>44</v>
      </c>
      <c r="O570" s="67"/>
      <c r="P570" s="191">
        <f>O570*H570</f>
        <v>0</v>
      </c>
      <c r="Q570" s="191">
        <v>8.0999999999999996E-3</v>
      </c>
      <c r="R570" s="191">
        <f>Q570*H570</f>
        <v>0.34587000000000001</v>
      </c>
      <c r="S570" s="191">
        <v>0</v>
      </c>
      <c r="T570" s="192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3" t="s">
        <v>364</v>
      </c>
      <c r="AT570" s="193" t="s">
        <v>256</v>
      </c>
      <c r="AU570" s="193" t="s">
        <v>83</v>
      </c>
      <c r="AY570" s="20" t="s">
        <v>148</v>
      </c>
      <c r="BE570" s="194">
        <f>IF(N570="základní",J570,0)</f>
        <v>0</v>
      </c>
      <c r="BF570" s="194">
        <f>IF(N570="snížená",J570,0)</f>
        <v>0</v>
      </c>
      <c r="BG570" s="194">
        <f>IF(N570="zákl. přenesená",J570,0)</f>
        <v>0</v>
      </c>
      <c r="BH570" s="194">
        <f>IF(N570="sníž. přenesená",J570,0)</f>
        <v>0</v>
      </c>
      <c r="BI570" s="194">
        <f>IF(N570="nulová",J570,0)</f>
        <v>0</v>
      </c>
      <c r="BJ570" s="20" t="s">
        <v>81</v>
      </c>
      <c r="BK570" s="194">
        <f>ROUND(I570*H570,2)</f>
        <v>0</v>
      </c>
      <c r="BL570" s="20" t="s">
        <v>261</v>
      </c>
      <c r="BM570" s="193" t="s">
        <v>819</v>
      </c>
    </row>
    <row r="571" spans="1:65" s="13" customFormat="1" ht="11.25">
      <c r="B571" s="200"/>
      <c r="C571" s="201"/>
      <c r="D571" s="202" t="s">
        <v>158</v>
      </c>
      <c r="E571" s="201"/>
      <c r="F571" s="204" t="s">
        <v>820</v>
      </c>
      <c r="G571" s="201"/>
      <c r="H571" s="205">
        <v>42.7</v>
      </c>
      <c r="I571" s="206"/>
      <c r="J571" s="201"/>
      <c r="K571" s="201"/>
      <c r="L571" s="207"/>
      <c r="M571" s="208"/>
      <c r="N571" s="209"/>
      <c r="O571" s="209"/>
      <c r="P571" s="209"/>
      <c r="Q571" s="209"/>
      <c r="R571" s="209"/>
      <c r="S571" s="209"/>
      <c r="T571" s="210"/>
      <c r="AT571" s="211" t="s">
        <v>158</v>
      </c>
      <c r="AU571" s="211" t="s">
        <v>83</v>
      </c>
      <c r="AV571" s="13" t="s">
        <v>83</v>
      </c>
      <c r="AW571" s="13" t="s">
        <v>4</v>
      </c>
      <c r="AX571" s="13" t="s">
        <v>81</v>
      </c>
      <c r="AY571" s="211" t="s">
        <v>148</v>
      </c>
    </row>
    <row r="572" spans="1:65" s="2" customFormat="1" ht="16.5" customHeight="1">
      <c r="A572" s="37"/>
      <c r="B572" s="38"/>
      <c r="C572" s="182" t="s">
        <v>821</v>
      </c>
      <c r="D572" s="182" t="s">
        <v>150</v>
      </c>
      <c r="E572" s="183" t="s">
        <v>822</v>
      </c>
      <c r="F572" s="184" t="s">
        <v>823</v>
      </c>
      <c r="G572" s="185" t="s">
        <v>101</v>
      </c>
      <c r="H572" s="186">
        <v>77.201999999999998</v>
      </c>
      <c r="I572" s="187"/>
      <c r="J572" s="188">
        <f>ROUND(I572*H572,2)</f>
        <v>0</v>
      </c>
      <c r="K572" s="184" t="s">
        <v>153</v>
      </c>
      <c r="L572" s="42"/>
      <c r="M572" s="189" t="s">
        <v>21</v>
      </c>
      <c r="N572" s="190" t="s">
        <v>44</v>
      </c>
      <c r="O572" s="67"/>
      <c r="P572" s="191">
        <f>O572*H572</f>
        <v>0</v>
      </c>
      <c r="Q572" s="191">
        <v>0</v>
      </c>
      <c r="R572" s="191">
        <f>Q572*H572</f>
        <v>0</v>
      </c>
      <c r="S572" s="191">
        <v>0</v>
      </c>
      <c r="T572" s="192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3" t="s">
        <v>261</v>
      </c>
      <c r="AT572" s="193" t="s">
        <v>150</v>
      </c>
      <c r="AU572" s="193" t="s">
        <v>83</v>
      </c>
      <c r="AY572" s="20" t="s">
        <v>148</v>
      </c>
      <c r="BE572" s="194">
        <f>IF(N572="základní",J572,0)</f>
        <v>0</v>
      </c>
      <c r="BF572" s="194">
        <f>IF(N572="snížená",J572,0)</f>
        <v>0</v>
      </c>
      <c r="BG572" s="194">
        <f>IF(N572="zákl. přenesená",J572,0)</f>
        <v>0</v>
      </c>
      <c r="BH572" s="194">
        <f>IF(N572="sníž. přenesená",J572,0)</f>
        <v>0</v>
      </c>
      <c r="BI572" s="194">
        <f>IF(N572="nulová",J572,0)</f>
        <v>0</v>
      </c>
      <c r="BJ572" s="20" t="s">
        <v>81</v>
      </c>
      <c r="BK572" s="194">
        <f>ROUND(I572*H572,2)</f>
        <v>0</v>
      </c>
      <c r="BL572" s="20" t="s">
        <v>261</v>
      </c>
      <c r="BM572" s="193" t="s">
        <v>824</v>
      </c>
    </row>
    <row r="573" spans="1:65" s="2" customFormat="1" ht="11.25">
      <c r="A573" s="37"/>
      <c r="B573" s="38"/>
      <c r="C573" s="39"/>
      <c r="D573" s="195" t="s">
        <v>156</v>
      </c>
      <c r="E573" s="39"/>
      <c r="F573" s="196" t="s">
        <v>825</v>
      </c>
      <c r="G573" s="39"/>
      <c r="H573" s="39"/>
      <c r="I573" s="197"/>
      <c r="J573" s="39"/>
      <c r="K573" s="39"/>
      <c r="L573" s="42"/>
      <c r="M573" s="198"/>
      <c r="N573" s="199"/>
      <c r="O573" s="67"/>
      <c r="P573" s="67"/>
      <c r="Q573" s="67"/>
      <c r="R573" s="67"/>
      <c r="S573" s="67"/>
      <c r="T573" s="68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20" t="s">
        <v>156</v>
      </c>
      <c r="AU573" s="20" t="s">
        <v>83</v>
      </c>
    </row>
    <row r="574" spans="1:65" s="13" customFormat="1" ht="11.25">
      <c r="B574" s="200"/>
      <c r="C574" s="201"/>
      <c r="D574" s="202" t="s">
        <v>158</v>
      </c>
      <c r="E574" s="203" t="s">
        <v>21</v>
      </c>
      <c r="F574" s="204" t="s">
        <v>826</v>
      </c>
      <c r="G574" s="201"/>
      <c r="H574" s="205">
        <v>77.201999999999998</v>
      </c>
      <c r="I574" s="206"/>
      <c r="J574" s="201"/>
      <c r="K574" s="201"/>
      <c r="L574" s="207"/>
      <c r="M574" s="208"/>
      <c r="N574" s="209"/>
      <c r="O574" s="209"/>
      <c r="P574" s="209"/>
      <c r="Q574" s="209"/>
      <c r="R574" s="209"/>
      <c r="S574" s="209"/>
      <c r="T574" s="210"/>
      <c r="AT574" s="211" t="s">
        <v>158</v>
      </c>
      <c r="AU574" s="211" t="s">
        <v>83</v>
      </c>
      <c r="AV574" s="13" t="s">
        <v>83</v>
      </c>
      <c r="AW574" s="13" t="s">
        <v>34</v>
      </c>
      <c r="AX574" s="13" t="s">
        <v>73</v>
      </c>
      <c r="AY574" s="211" t="s">
        <v>148</v>
      </c>
    </row>
    <row r="575" spans="1:65" s="14" customFormat="1" ht="11.25">
      <c r="B575" s="212"/>
      <c r="C575" s="213"/>
      <c r="D575" s="202" t="s">
        <v>158</v>
      </c>
      <c r="E575" s="214" t="s">
        <v>21</v>
      </c>
      <c r="F575" s="215" t="s">
        <v>160</v>
      </c>
      <c r="G575" s="213"/>
      <c r="H575" s="216">
        <v>77.201999999999998</v>
      </c>
      <c r="I575" s="217"/>
      <c r="J575" s="213"/>
      <c r="K575" s="213"/>
      <c r="L575" s="218"/>
      <c r="M575" s="219"/>
      <c r="N575" s="220"/>
      <c r="O575" s="220"/>
      <c r="P575" s="220"/>
      <c r="Q575" s="220"/>
      <c r="R575" s="220"/>
      <c r="S575" s="220"/>
      <c r="T575" s="221"/>
      <c r="AT575" s="222" t="s">
        <v>158</v>
      </c>
      <c r="AU575" s="222" t="s">
        <v>83</v>
      </c>
      <c r="AV575" s="14" t="s">
        <v>161</v>
      </c>
      <c r="AW575" s="14" t="s">
        <v>34</v>
      </c>
      <c r="AX575" s="14" t="s">
        <v>81</v>
      </c>
      <c r="AY575" s="222" t="s">
        <v>148</v>
      </c>
    </row>
    <row r="576" spans="1:65" s="2" customFormat="1" ht="16.5" customHeight="1">
      <c r="A576" s="37"/>
      <c r="B576" s="38"/>
      <c r="C576" s="245" t="s">
        <v>827</v>
      </c>
      <c r="D576" s="245" t="s">
        <v>256</v>
      </c>
      <c r="E576" s="246" t="s">
        <v>828</v>
      </c>
      <c r="F576" s="247" t="s">
        <v>829</v>
      </c>
      <c r="G576" s="248" t="s">
        <v>173</v>
      </c>
      <c r="H576" s="249">
        <v>0.20399999999999999</v>
      </c>
      <c r="I576" s="250"/>
      <c r="J576" s="251">
        <f>ROUND(I576*H576,2)</f>
        <v>0</v>
      </c>
      <c r="K576" s="247" t="s">
        <v>153</v>
      </c>
      <c r="L576" s="252"/>
      <c r="M576" s="253" t="s">
        <v>21</v>
      </c>
      <c r="N576" s="254" t="s">
        <v>44</v>
      </c>
      <c r="O576" s="67"/>
      <c r="P576" s="191">
        <f>O576*H576</f>
        <v>0</v>
      </c>
      <c r="Q576" s="191">
        <v>0.55000000000000004</v>
      </c>
      <c r="R576" s="191">
        <f>Q576*H576</f>
        <v>0.11220000000000001</v>
      </c>
      <c r="S576" s="191">
        <v>0</v>
      </c>
      <c r="T576" s="192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93" t="s">
        <v>364</v>
      </c>
      <c r="AT576" s="193" t="s">
        <v>256</v>
      </c>
      <c r="AU576" s="193" t="s">
        <v>83</v>
      </c>
      <c r="AY576" s="20" t="s">
        <v>148</v>
      </c>
      <c r="BE576" s="194">
        <f>IF(N576="základní",J576,0)</f>
        <v>0</v>
      </c>
      <c r="BF576" s="194">
        <f>IF(N576="snížená",J576,0)</f>
        <v>0</v>
      </c>
      <c r="BG576" s="194">
        <f>IF(N576="zákl. přenesená",J576,0)</f>
        <v>0</v>
      </c>
      <c r="BH576" s="194">
        <f>IF(N576="sníž. přenesená",J576,0)</f>
        <v>0</v>
      </c>
      <c r="BI576" s="194">
        <f>IF(N576="nulová",J576,0)</f>
        <v>0</v>
      </c>
      <c r="BJ576" s="20" t="s">
        <v>81</v>
      </c>
      <c r="BK576" s="194">
        <f>ROUND(I576*H576,2)</f>
        <v>0</v>
      </c>
      <c r="BL576" s="20" t="s">
        <v>261</v>
      </c>
      <c r="BM576" s="193" t="s">
        <v>830</v>
      </c>
    </row>
    <row r="577" spans="1:65" s="13" customFormat="1" ht="11.25">
      <c r="B577" s="200"/>
      <c r="C577" s="201"/>
      <c r="D577" s="202" t="s">
        <v>158</v>
      </c>
      <c r="E577" s="203" t="s">
        <v>21</v>
      </c>
      <c r="F577" s="204" t="s">
        <v>826</v>
      </c>
      <c r="G577" s="201"/>
      <c r="H577" s="205">
        <v>77.201999999999998</v>
      </c>
      <c r="I577" s="206"/>
      <c r="J577" s="201"/>
      <c r="K577" s="201"/>
      <c r="L577" s="207"/>
      <c r="M577" s="208"/>
      <c r="N577" s="209"/>
      <c r="O577" s="209"/>
      <c r="P577" s="209"/>
      <c r="Q577" s="209"/>
      <c r="R577" s="209"/>
      <c r="S577" s="209"/>
      <c r="T577" s="210"/>
      <c r="AT577" s="211" t="s">
        <v>158</v>
      </c>
      <c r="AU577" s="211" t="s">
        <v>83</v>
      </c>
      <c r="AV577" s="13" t="s">
        <v>83</v>
      </c>
      <c r="AW577" s="13" t="s">
        <v>34</v>
      </c>
      <c r="AX577" s="13" t="s">
        <v>73</v>
      </c>
      <c r="AY577" s="211" t="s">
        <v>148</v>
      </c>
    </row>
    <row r="578" spans="1:65" s="14" customFormat="1" ht="11.25">
      <c r="B578" s="212"/>
      <c r="C578" s="213"/>
      <c r="D578" s="202" t="s">
        <v>158</v>
      </c>
      <c r="E578" s="214" t="s">
        <v>21</v>
      </c>
      <c r="F578" s="215" t="s">
        <v>160</v>
      </c>
      <c r="G578" s="213"/>
      <c r="H578" s="216">
        <v>77.201999999999998</v>
      </c>
      <c r="I578" s="217"/>
      <c r="J578" s="213"/>
      <c r="K578" s="213"/>
      <c r="L578" s="218"/>
      <c r="M578" s="219"/>
      <c r="N578" s="220"/>
      <c r="O578" s="220"/>
      <c r="P578" s="220"/>
      <c r="Q578" s="220"/>
      <c r="R578" s="220"/>
      <c r="S578" s="220"/>
      <c r="T578" s="221"/>
      <c r="AT578" s="222" t="s">
        <v>158</v>
      </c>
      <c r="AU578" s="222" t="s">
        <v>83</v>
      </c>
      <c r="AV578" s="14" t="s">
        <v>161</v>
      </c>
      <c r="AW578" s="14" t="s">
        <v>34</v>
      </c>
      <c r="AX578" s="14" t="s">
        <v>81</v>
      </c>
      <c r="AY578" s="222" t="s">
        <v>148</v>
      </c>
    </row>
    <row r="579" spans="1:65" s="13" customFormat="1" ht="11.25">
      <c r="B579" s="200"/>
      <c r="C579" s="201"/>
      <c r="D579" s="202" t="s">
        <v>158</v>
      </c>
      <c r="E579" s="201"/>
      <c r="F579" s="204" t="s">
        <v>831</v>
      </c>
      <c r="G579" s="201"/>
      <c r="H579" s="205">
        <v>0.20399999999999999</v>
      </c>
      <c r="I579" s="206"/>
      <c r="J579" s="201"/>
      <c r="K579" s="201"/>
      <c r="L579" s="207"/>
      <c r="M579" s="208"/>
      <c r="N579" s="209"/>
      <c r="O579" s="209"/>
      <c r="P579" s="209"/>
      <c r="Q579" s="209"/>
      <c r="R579" s="209"/>
      <c r="S579" s="209"/>
      <c r="T579" s="210"/>
      <c r="AT579" s="211" t="s">
        <v>158</v>
      </c>
      <c r="AU579" s="211" t="s">
        <v>83</v>
      </c>
      <c r="AV579" s="13" t="s">
        <v>83</v>
      </c>
      <c r="AW579" s="13" t="s">
        <v>4</v>
      </c>
      <c r="AX579" s="13" t="s">
        <v>81</v>
      </c>
      <c r="AY579" s="211" t="s">
        <v>148</v>
      </c>
    </row>
    <row r="580" spans="1:65" s="2" customFormat="1" ht="16.5" customHeight="1">
      <c r="A580" s="37"/>
      <c r="B580" s="38"/>
      <c r="C580" s="182" t="s">
        <v>832</v>
      </c>
      <c r="D580" s="182" t="s">
        <v>150</v>
      </c>
      <c r="E580" s="183" t="s">
        <v>833</v>
      </c>
      <c r="F580" s="184" t="s">
        <v>834</v>
      </c>
      <c r="G580" s="185" t="s">
        <v>631</v>
      </c>
      <c r="H580" s="186">
        <v>1</v>
      </c>
      <c r="I580" s="187"/>
      <c r="J580" s="188">
        <f>ROUND(I580*H580,2)</f>
        <v>0</v>
      </c>
      <c r="K580" s="184" t="s">
        <v>598</v>
      </c>
      <c r="L580" s="42"/>
      <c r="M580" s="189" t="s">
        <v>21</v>
      </c>
      <c r="N580" s="190" t="s">
        <v>44</v>
      </c>
      <c r="O580" s="67"/>
      <c r="P580" s="191">
        <f>O580*H580</f>
        <v>0</v>
      </c>
      <c r="Q580" s="191">
        <v>0</v>
      </c>
      <c r="R580" s="191">
        <f>Q580*H580</f>
        <v>0</v>
      </c>
      <c r="S580" s="191">
        <v>0</v>
      </c>
      <c r="T580" s="192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3" t="s">
        <v>261</v>
      </c>
      <c r="AT580" s="193" t="s">
        <v>150</v>
      </c>
      <c r="AU580" s="193" t="s">
        <v>83</v>
      </c>
      <c r="AY580" s="20" t="s">
        <v>148</v>
      </c>
      <c r="BE580" s="194">
        <f>IF(N580="základní",J580,0)</f>
        <v>0</v>
      </c>
      <c r="BF580" s="194">
        <f>IF(N580="snížená",J580,0)</f>
        <v>0</v>
      </c>
      <c r="BG580" s="194">
        <f>IF(N580="zákl. přenesená",J580,0)</f>
        <v>0</v>
      </c>
      <c r="BH580" s="194">
        <f>IF(N580="sníž. přenesená",J580,0)</f>
        <v>0</v>
      </c>
      <c r="BI580" s="194">
        <f>IF(N580="nulová",J580,0)</f>
        <v>0</v>
      </c>
      <c r="BJ580" s="20" t="s">
        <v>81</v>
      </c>
      <c r="BK580" s="194">
        <f>ROUND(I580*H580,2)</f>
        <v>0</v>
      </c>
      <c r="BL580" s="20" t="s">
        <v>261</v>
      </c>
      <c r="BM580" s="193" t="s">
        <v>835</v>
      </c>
    </row>
    <row r="581" spans="1:65" s="2" customFormat="1" ht="19.5">
      <c r="A581" s="37"/>
      <c r="B581" s="38"/>
      <c r="C581" s="39"/>
      <c r="D581" s="202" t="s">
        <v>218</v>
      </c>
      <c r="E581" s="39"/>
      <c r="F581" s="244" t="s">
        <v>803</v>
      </c>
      <c r="G581" s="39"/>
      <c r="H581" s="39"/>
      <c r="I581" s="197"/>
      <c r="J581" s="39"/>
      <c r="K581" s="39"/>
      <c r="L581" s="42"/>
      <c r="M581" s="198"/>
      <c r="N581" s="199"/>
      <c r="O581" s="67"/>
      <c r="P581" s="67"/>
      <c r="Q581" s="67"/>
      <c r="R581" s="67"/>
      <c r="S581" s="67"/>
      <c r="T581" s="68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20" t="s">
        <v>218</v>
      </c>
      <c r="AU581" s="20" t="s">
        <v>83</v>
      </c>
    </row>
    <row r="582" spans="1:65" s="2" customFormat="1" ht="33" customHeight="1">
      <c r="A582" s="37"/>
      <c r="B582" s="38"/>
      <c r="C582" s="182" t="s">
        <v>836</v>
      </c>
      <c r="D582" s="182" t="s">
        <v>150</v>
      </c>
      <c r="E582" s="183" t="s">
        <v>837</v>
      </c>
      <c r="F582" s="184" t="s">
        <v>838</v>
      </c>
      <c r="G582" s="185" t="s">
        <v>839</v>
      </c>
      <c r="H582" s="186">
        <v>1</v>
      </c>
      <c r="I582" s="187"/>
      <c r="J582" s="188">
        <f>ROUND(I582*H582,2)</f>
        <v>0</v>
      </c>
      <c r="K582" s="184" t="s">
        <v>598</v>
      </c>
      <c r="L582" s="42"/>
      <c r="M582" s="189" t="s">
        <v>21</v>
      </c>
      <c r="N582" s="190" t="s">
        <v>44</v>
      </c>
      <c r="O582" s="67"/>
      <c r="P582" s="191">
        <f>O582*H582</f>
        <v>0</v>
      </c>
      <c r="Q582" s="191">
        <v>0</v>
      </c>
      <c r="R582" s="191">
        <f>Q582*H582</f>
        <v>0</v>
      </c>
      <c r="S582" s="191">
        <v>0</v>
      </c>
      <c r="T582" s="192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3" t="s">
        <v>261</v>
      </c>
      <c r="AT582" s="193" t="s">
        <v>150</v>
      </c>
      <c r="AU582" s="193" t="s">
        <v>83</v>
      </c>
      <c r="AY582" s="20" t="s">
        <v>148</v>
      </c>
      <c r="BE582" s="194">
        <f>IF(N582="základní",J582,0)</f>
        <v>0</v>
      </c>
      <c r="BF582" s="194">
        <f>IF(N582="snížená",J582,0)</f>
        <v>0</v>
      </c>
      <c r="BG582" s="194">
        <f>IF(N582="zákl. přenesená",J582,0)</f>
        <v>0</v>
      </c>
      <c r="BH582" s="194">
        <f>IF(N582="sníž. přenesená",J582,0)</f>
        <v>0</v>
      </c>
      <c r="BI582" s="194">
        <f>IF(N582="nulová",J582,0)</f>
        <v>0</v>
      </c>
      <c r="BJ582" s="20" t="s">
        <v>81</v>
      </c>
      <c r="BK582" s="194">
        <f>ROUND(I582*H582,2)</f>
        <v>0</v>
      </c>
      <c r="BL582" s="20" t="s">
        <v>261</v>
      </c>
      <c r="BM582" s="193" t="s">
        <v>840</v>
      </c>
    </row>
    <row r="583" spans="1:65" s="2" customFormat="1" ht="29.25">
      <c r="A583" s="37"/>
      <c r="B583" s="38"/>
      <c r="C583" s="39"/>
      <c r="D583" s="202" t="s">
        <v>218</v>
      </c>
      <c r="E583" s="39"/>
      <c r="F583" s="244" t="s">
        <v>841</v>
      </c>
      <c r="G583" s="39"/>
      <c r="H583" s="39"/>
      <c r="I583" s="197"/>
      <c r="J583" s="39"/>
      <c r="K583" s="39"/>
      <c r="L583" s="42"/>
      <c r="M583" s="198"/>
      <c r="N583" s="199"/>
      <c r="O583" s="67"/>
      <c r="P583" s="67"/>
      <c r="Q583" s="67"/>
      <c r="R583" s="67"/>
      <c r="S583" s="67"/>
      <c r="T583" s="68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20" t="s">
        <v>218</v>
      </c>
      <c r="AU583" s="20" t="s">
        <v>83</v>
      </c>
    </row>
    <row r="584" spans="1:65" s="2" customFormat="1" ht="24.2" customHeight="1">
      <c r="A584" s="37"/>
      <c r="B584" s="38"/>
      <c r="C584" s="182" t="s">
        <v>842</v>
      </c>
      <c r="D584" s="182" t="s">
        <v>150</v>
      </c>
      <c r="E584" s="183" t="s">
        <v>843</v>
      </c>
      <c r="F584" s="184" t="s">
        <v>844</v>
      </c>
      <c r="G584" s="185" t="s">
        <v>839</v>
      </c>
      <c r="H584" s="186">
        <v>1</v>
      </c>
      <c r="I584" s="187"/>
      <c r="J584" s="188">
        <f>ROUND(I584*H584,2)</f>
        <v>0</v>
      </c>
      <c r="K584" s="184" t="s">
        <v>598</v>
      </c>
      <c r="L584" s="42"/>
      <c r="M584" s="189" t="s">
        <v>21</v>
      </c>
      <c r="N584" s="190" t="s">
        <v>44</v>
      </c>
      <c r="O584" s="67"/>
      <c r="P584" s="191">
        <f>O584*H584</f>
        <v>0</v>
      </c>
      <c r="Q584" s="191">
        <v>0</v>
      </c>
      <c r="R584" s="191">
        <f>Q584*H584</f>
        <v>0</v>
      </c>
      <c r="S584" s="191">
        <v>0</v>
      </c>
      <c r="T584" s="192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3" t="s">
        <v>261</v>
      </c>
      <c r="AT584" s="193" t="s">
        <v>150</v>
      </c>
      <c r="AU584" s="193" t="s">
        <v>83</v>
      </c>
      <c r="AY584" s="20" t="s">
        <v>148</v>
      </c>
      <c r="BE584" s="194">
        <f>IF(N584="základní",J584,0)</f>
        <v>0</v>
      </c>
      <c r="BF584" s="194">
        <f>IF(N584="snížená",J584,0)</f>
        <v>0</v>
      </c>
      <c r="BG584" s="194">
        <f>IF(N584="zákl. přenesená",J584,0)</f>
        <v>0</v>
      </c>
      <c r="BH584" s="194">
        <f>IF(N584="sníž. přenesená",J584,0)</f>
        <v>0</v>
      </c>
      <c r="BI584" s="194">
        <f>IF(N584="nulová",J584,0)</f>
        <v>0</v>
      </c>
      <c r="BJ584" s="20" t="s">
        <v>81</v>
      </c>
      <c r="BK584" s="194">
        <f>ROUND(I584*H584,2)</f>
        <v>0</v>
      </c>
      <c r="BL584" s="20" t="s">
        <v>261</v>
      </c>
      <c r="BM584" s="193" t="s">
        <v>845</v>
      </c>
    </row>
    <row r="585" spans="1:65" s="2" customFormat="1" ht="39">
      <c r="A585" s="37"/>
      <c r="B585" s="38"/>
      <c r="C585" s="39"/>
      <c r="D585" s="202" t="s">
        <v>218</v>
      </c>
      <c r="E585" s="39"/>
      <c r="F585" s="244" t="s">
        <v>846</v>
      </c>
      <c r="G585" s="39"/>
      <c r="H585" s="39"/>
      <c r="I585" s="197"/>
      <c r="J585" s="39"/>
      <c r="K585" s="39"/>
      <c r="L585" s="42"/>
      <c r="M585" s="198"/>
      <c r="N585" s="199"/>
      <c r="O585" s="67"/>
      <c r="P585" s="67"/>
      <c r="Q585" s="67"/>
      <c r="R585" s="67"/>
      <c r="S585" s="67"/>
      <c r="T585" s="68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T585" s="20" t="s">
        <v>218</v>
      </c>
      <c r="AU585" s="20" t="s">
        <v>83</v>
      </c>
    </row>
    <row r="586" spans="1:65" s="2" customFormat="1" ht="24.2" customHeight="1">
      <c r="A586" s="37"/>
      <c r="B586" s="38"/>
      <c r="C586" s="182" t="s">
        <v>847</v>
      </c>
      <c r="D586" s="182" t="s">
        <v>150</v>
      </c>
      <c r="E586" s="183" t="s">
        <v>848</v>
      </c>
      <c r="F586" s="184" t="s">
        <v>849</v>
      </c>
      <c r="G586" s="185" t="s">
        <v>751</v>
      </c>
      <c r="H586" s="255"/>
      <c r="I586" s="187"/>
      <c r="J586" s="188">
        <f>ROUND(I586*H586,2)</f>
        <v>0</v>
      </c>
      <c r="K586" s="184" t="s">
        <v>153</v>
      </c>
      <c r="L586" s="42"/>
      <c r="M586" s="189" t="s">
        <v>21</v>
      </c>
      <c r="N586" s="190" t="s">
        <v>44</v>
      </c>
      <c r="O586" s="67"/>
      <c r="P586" s="191">
        <f>O586*H586</f>
        <v>0</v>
      </c>
      <c r="Q586" s="191">
        <v>0</v>
      </c>
      <c r="R586" s="191">
        <f>Q586*H586</f>
        <v>0</v>
      </c>
      <c r="S586" s="191">
        <v>0</v>
      </c>
      <c r="T586" s="192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3" t="s">
        <v>261</v>
      </c>
      <c r="AT586" s="193" t="s">
        <v>150</v>
      </c>
      <c r="AU586" s="193" t="s">
        <v>83</v>
      </c>
      <c r="AY586" s="20" t="s">
        <v>148</v>
      </c>
      <c r="BE586" s="194">
        <f>IF(N586="základní",J586,0)</f>
        <v>0</v>
      </c>
      <c r="BF586" s="194">
        <f>IF(N586="snížená",J586,0)</f>
        <v>0</v>
      </c>
      <c r="BG586" s="194">
        <f>IF(N586="zákl. přenesená",J586,0)</f>
        <v>0</v>
      </c>
      <c r="BH586" s="194">
        <f>IF(N586="sníž. přenesená",J586,0)</f>
        <v>0</v>
      </c>
      <c r="BI586" s="194">
        <f>IF(N586="nulová",J586,0)</f>
        <v>0</v>
      </c>
      <c r="BJ586" s="20" t="s">
        <v>81</v>
      </c>
      <c r="BK586" s="194">
        <f>ROUND(I586*H586,2)</f>
        <v>0</v>
      </c>
      <c r="BL586" s="20" t="s">
        <v>261</v>
      </c>
      <c r="BM586" s="193" t="s">
        <v>850</v>
      </c>
    </row>
    <row r="587" spans="1:65" s="2" customFormat="1" ht="11.25">
      <c r="A587" s="37"/>
      <c r="B587" s="38"/>
      <c r="C587" s="39"/>
      <c r="D587" s="195" t="s">
        <v>156</v>
      </c>
      <c r="E587" s="39"/>
      <c r="F587" s="196" t="s">
        <v>851</v>
      </c>
      <c r="G587" s="39"/>
      <c r="H587" s="39"/>
      <c r="I587" s="197"/>
      <c r="J587" s="39"/>
      <c r="K587" s="39"/>
      <c r="L587" s="42"/>
      <c r="M587" s="198"/>
      <c r="N587" s="199"/>
      <c r="O587" s="67"/>
      <c r="P587" s="67"/>
      <c r="Q587" s="67"/>
      <c r="R587" s="67"/>
      <c r="S587" s="67"/>
      <c r="T587" s="68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20" t="s">
        <v>156</v>
      </c>
      <c r="AU587" s="20" t="s">
        <v>83</v>
      </c>
    </row>
    <row r="588" spans="1:65" s="12" customFormat="1" ht="22.9" customHeight="1">
      <c r="B588" s="166"/>
      <c r="C588" s="167"/>
      <c r="D588" s="168" t="s">
        <v>72</v>
      </c>
      <c r="E588" s="180" t="s">
        <v>852</v>
      </c>
      <c r="F588" s="180" t="s">
        <v>853</v>
      </c>
      <c r="G588" s="167"/>
      <c r="H588" s="167"/>
      <c r="I588" s="170"/>
      <c r="J588" s="181">
        <f>BK588</f>
        <v>0</v>
      </c>
      <c r="K588" s="167"/>
      <c r="L588" s="172"/>
      <c r="M588" s="173"/>
      <c r="N588" s="174"/>
      <c r="O588" s="174"/>
      <c r="P588" s="175">
        <f>SUM(P589:P616)</f>
        <v>0</v>
      </c>
      <c r="Q588" s="174"/>
      <c r="R588" s="175">
        <f>SUM(R589:R616)</f>
        <v>0.18983699999999998</v>
      </c>
      <c r="S588" s="174"/>
      <c r="T588" s="176">
        <f>SUM(T589:T616)</f>
        <v>0.25900000000000001</v>
      </c>
      <c r="AR588" s="177" t="s">
        <v>83</v>
      </c>
      <c r="AT588" s="178" t="s">
        <v>72</v>
      </c>
      <c r="AU588" s="178" t="s">
        <v>81</v>
      </c>
      <c r="AY588" s="177" t="s">
        <v>148</v>
      </c>
      <c r="BK588" s="179">
        <f>SUM(BK589:BK616)</f>
        <v>0</v>
      </c>
    </row>
    <row r="589" spans="1:65" s="2" customFormat="1" ht="16.5" customHeight="1">
      <c r="A589" s="37"/>
      <c r="B589" s="38"/>
      <c r="C589" s="182" t="s">
        <v>854</v>
      </c>
      <c r="D589" s="182" t="s">
        <v>150</v>
      </c>
      <c r="E589" s="183" t="s">
        <v>855</v>
      </c>
      <c r="F589" s="184" t="s">
        <v>856</v>
      </c>
      <c r="G589" s="185" t="s">
        <v>97</v>
      </c>
      <c r="H589" s="186">
        <v>2.5550000000000002</v>
      </c>
      <c r="I589" s="187"/>
      <c r="J589" s="188">
        <f>ROUND(I589*H589,2)</f>
        <v>0</v>
      </c>
      <c r="K589" s="184" t="s">
        <v>598</v>
      </c>
      <c r="L589" s="42"/>
      <c r="M589" s="189" t="s">
        <v>21</v>
      </c>
      <c r="N589" s="190" t="s">
        <v>44</v>
      </c>
      <c r="O589" s="67"/>
      <c r="P589" s="191">
        <f>O589*H589</f>
        <v>0</v>
      </c>
      <c r="Q589" s="191">
        <v>0</v>
      </c>
      <c r="R589" s="191">
        <f>Q589*H589</f>
        <v>0</v>
      </c>
      <c r="S589" s="191">
        <v>0</v>
      </c>
      <c r="T589" s="192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93" t="s">
        <v>261</v>
      </c>
      <c r="AT589" s="193" t="s">
        <v>150</v>
      </c>
      <c r="AU589" s="193" t="s">
        <v>83</v>
      </c>
      <c r="AY589" s="20" t="s">
        <v>148</v>
      </c>
      <c r="BE589" s="194">
        <f>IF(N589="základní",J589,0)</f>
        <v>0</v>
      </c>
      <c r="BF589" s="194">
        <f>IF(N589="snížená",J589,0)</f>
        <v>0</v>
      </c>
      <c r="BG589" s="194">
        <f>IF(N589="zákl. přenesená",J589,0)</f>
        <v>0</v>
      </c>
      <c r="BH589" s="194">
        <f>IF(N589="sníž. přenesená",J589,0)</f>
        <v>0</v>
      </c>
      <c r="BI589" s="194">
        <f>IF(N589="nulová",J589,0)</f>
        <v>0</v>
      </c>
      <c r="BJ589" s="20" t="s">
        <v>81</v>
      </c>
      <c r="BK589" s="194">
        <f>ROUND(I589*H589,2)</f>
        <v>0</v>
      </c>
      <c r="BL589" s="20" t="s">
        <v>261</v>
      </c>
      <c r="BM589" s="193" t="s">
        <v>857</v>
      </c>
    </row>
    <row r="590" spans="1:65" s="2" customFormat="1" ht="29.25">
      <c r="A590" s="37"/>
      <c r="B590" s="38"/>
      <c r="C590" s="39"/>
      <c r="D590" s="202" t="s">
        <v>218</v>
      </c>
      <c r="E590" s="39"/>
      <c r="F590" s="244" t="s">
        <v>858</v>
      </c>
      <c r="G590" s="39"/>
      <c r="H590" s="39"/>
      <c r="I590" s="197"/>
      <c r="J590" s="39"/>
      <c r="K590" s="39"/>
      <c r="L590" s="42"/>
      <c r="M590" s="198"/>
      <c r="N590" s="199"/>
      <c r="O590" s="67"/>
      <c r="P590" s="67"/>
      <c r="Q590" s="67"/>
      <c r="R590" s="67"/>
      <c r="S590" s="67"/>
      <c r="T590" s="68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20" t="s">
        <v>218</v>
      </c>
      <c r="AU590" s="20" t="s">
        <v>83</v>
      </c>
    </row>
    <row r="591" spans="1:65" s="13" customFormat="1" ht="11.25">
      <c r="B591" s="200"/>
      <c r="C591" s="201"/>
      <c r="D591" s="202" t="s">
        <v>158</v>
      </c>
      <c r="E591" s="203" t="s">
        <v>21</v>
      </c>
      <c r="F591" s="204" t="s">
        <v>859</v>
      </c>
      <c r="G591" s="201"/>
      <c r="H591" s="205">
        <v>2.5550000000000002</v>
      </c>
      <c r="I591" s="206"/>
      <c r="J591" s="201"/>
      <c r="K591" s="201"/>
      <c r="L591" s="207"/>
      <c r="M591" s="208"/>
      <c r="N591" s="209"/>
      <c r="O591" s="209"/>
      <c r="P591" s="209"/>
      <c r="Q591" s="209"/>
      <c r="R591" s="209"/>
      <c r="S591" s="209"/>
      <c r="T591" s="210"/>
      <c r="AT591" s="211" t="s">
        <v>158</v>
      </c>
      <c r="AU591" s="211" t="s">
        <v>83</v>
      </c>
      <c r="AV591" s="13" t="s">
        <v>83</v>
      </c>
      <c r="AW591" s="13" t="s">
        <v>34</v>
      </c>
      <c r="AX591" s="13" t="s">
        <v>73</v>
      </c>
      <c r="AY591" s="211" t="s">
        <v>148</v>
      </c>
    </row>
    <row r="592" spans="1:65" s="14" customFormat="1" ht="11.25">
      <c r="B592" s="212"/>
      <c r="C592" s="213"/>
      <c r="D592" s="202" t="s">
        <v>158</v>
      </c>
      <c r="E592" s="214" t="s">
        <v>21</v>
      </c>
      <c r="F592" s="215" t="s">
        <v>160</v>
      </c>
      <c r="G592" s="213"/>
      <c r="H592" s="216">
        <v>2.5550000000000002</v>
      </c>
      <c r="I592" s="217"/>
      <c r="J592" s="213"/>
      <c r="K592" s="213"/>
      <c r="L592" s="218"/>
      <c r="M592" s="219"/>
      <c r="N592" s="220"/>
      <c r="O592" s="220"/>
      <c r="P592" s="220"/>
      <c r="Q592" s="220"/>
      <c r="R592" s="220"/>
      <c r="S592" s="220"/>
      <c r="T592" s="221"/>
      <c r="AT592" s="222" t="s">
        <v>158</v>
      </c>
      <c r="AU592" s="222" t="s">
        <v>83</v>
      </c>
      <c r="AV592" s="14" t="s">
        <v>161</v>
      </c>
      <c r="AW592" s="14" t="s">
        <v>34</v>
      </c>
      <c r="AX592" s="14" t="s">
        <v>81</v>
      </c>
      <c r="AY592" s="222" t="s">
        <v>148</v>
      </c>
    </row>
    <row r="593" spans="1:65" s="2" customFormat="1" ht="16.5" customHeight="1">
      <c r="A593" s="37"/>
      <c r="B593" s="38"/>
      <c r="C593" s="182" t="s">
        <v>860</v>
      </c>
      <c r="D593" s="182" t="s">
        <v>150</v>
      </c>
      <c r="E593" s="183" t="s">
        <v>861</v>
      </c>
      <c r="F593" s="184" t="s">
        <v>862</v>
      </c>
      <c r="G593" s="185" t="s">
        <v>101</v>
      </c>
      <c r="H593" s="186">
        <v>10.65</v>
      </c>
      <c r="I593" s="187"/>
      <c r="J593" s="188">
        <f>ROUND(I593*H593,2)</f>
        <v>0</v>
      </c>
      <c r="K593" s="184" t="s">
        <v>153</v>
      </c>
      <c r="L593" s="42"/>
      <c r="M593" s="189" t="s">
        <v>21</v>
      </c>
      <c r="N593" s="190" t="s">
        <v>44</v>
      </c>
      <c r="O593" s="67"/>
      <c r="P593" s="191">
        <f>O593*H593</f>
        <v>0</v>
      </c>
      <c r="Q593" s="191">
        <v>0</v>
      </c>
      <c r="R593" s="191">
        <f>Q593*H593</f>
        <v>0</v>
      </c>
      <c r="S593" s="191">
        <v>0</v>
      </c>
      <c r="T593" s="192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3" t="s">
        <v>261</v>
      </c>
      <c r="AT593" s="193" t="s">
        <v>150</v>
      </c>
      <c r="AU593" s="193" t="s">
        <v>83</v>
      </c>
      <c r="AY593" s="20" t="s">
        <v>148</v>
      </c>
      <c r="BE593" s="194">
        <f>IF(N593="základní",J593,0)</f>
        <v>0</v>
      </c>
      <c r="BF593" s="194">
        <f>IF(N593="snížená",J593,0)</f>
        <v>0</v>
      </c>
      <c r="BG593" s="194">
        <f>IF(N593="zákl. přenesená",J593,0)</f>
        <v>0</v>
      </c>
      <c r="BH593" s="194">
        <f>IF(N593="sníž. přenesená",J593,0)</f>
        <v>0</v>
      </c>
      <c r="BI593" s="194">
        <f>IF(N593="nulová",J593,0)</f>
        <v>0</v>
      </c>
      <c r="BJ593" s="20" t="s">
        <v>81</v>
      </c>
      <c r="BK593" s="194">
        <f>ROUND(I593*H593,2)</f>
        <v>0</v>
      </c>
      <c r="BL593" s="20" t="s">
        <v>261</v>
      </c>
      <c r="BM593" s="193" t="s">
        <v>863</v>
      </c>
    </row>
    <row r="594" spans="1:65" s="2" customFormat="1" ht="11.25">
      <c r="A594" s="37"/>
      <c r="B594" s="38"/>
      <c r="C594" s="39"/>
      <c r="D594" s="195" t="s">
        <v>156</v>
      </c>
      <c r="E594" s="39"/>
      <c r="F594" s="196" t="s">
        <v>864</v>
      </c>
      <c r="G594" s="39"/>
      <c r="H594" s="39"/>
      <c r="I594" s="197"/>
      <c r="J594" s="39"/>
      <c r="K594" s="39"/>
      <c r="L594" s="42"/>
      <c r="M594" s="198"/>
      <c r="N594" s="199"/>
      <c r="O594" s="67"/>
      <c r="P594" s="67"/>
      <c r="Q594" s="67"/>
      <c r="R594" s="67"/>
      <c r="S594" s="67"/>
      <c r="T594" s="68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20" t="s">
        <v>156</v>
      </c>
      <c r="AU594" s="20" t="s">
        <v>83</v>
      </c>
    </row>
    <row r="595" spans="1:65" s="13" customFormat="1" ht="11.25">
      <c r="B595" s="200"/>
      <c r="C595" s="201"/>
      <c r="D595" s="202" t="s">
        <v>158</v>
      </c>
      <c r="E595" s="203" t="s">
        <v>21</v>
      </c>
      <c r="F595" s="204" t="s">
        <v>865</v>
      </c>
      <c r="G595" s="201"/>
      <c r="H595" s="205">
        <v>10.65</v>
      </c>
      <c r="I595" s="206"/>
      <c r="J595" s="201"/>
      <c r="K595" s="201"/>
      <c r="L595" s="207"/>
      <c r="M595" s="208"/>
      <c r="N595" s="209"/>
      <c r="O595" s="209"/>
      <c r="P595" s="209"/>
      <c r="Q595" s="209"/>
      <c r="R595" s="209"/>
      <c r="S595" s="209"/>
      <c r="T595" s="210"/>
      <c r="AT595" s="211" t="s">
        <v>158</v>
      </c>
      <c r="AU595" s="211" t="s">
        <v>83</v>
      </c>
      <c r="AV595" s="13" t="s">
        <v>83</v>
      </c>
      <c r="AW595" s="13" t="s">
        <v>34</v>
      </c>
      <c r="AX595" s="13" t="s">
        <v>73</v>
      </c>
      <c r="AY595" s="211" t="s">
        <v>148</v>
      </c>
    </row>
    <row r="596" spans="1:65" s="14" customFormat="1" ht="11.25">
      <c r="B596" s="212"/>
      <c r="C596" s="213"/>
      <c r="D596" s="202" t="s">
        <v>158</v>
      </c>
      <c r="E596" s="214" t="s">
        <v>21</v>
      </c>
      <c r="F596" s="215" t="s">
        <v>160</v>
      </c>
      <c r="G596" s="213"/>
      <c r="H596" s="216">
        <v>10.65</v>
      </c>
      <c r="I596" s="217"/>
      <c r="J596" s="213"/>
      <c r="K596" s="213"/>
      <c r="L596" s="218"/>
      <c r="M596" s="219"/>
      <c r="N596" s="220"/>
      <c r="O596" s="220"/>
      <c r="P596" s="220"/>
      <c r="Q596" s="220"/>
      <c r="R596" s="220"/>
      <c r="S596" s="220"/>
      <c r="T596" s="221"/>
      <c r="AT596" s="222" t="s">
        <v>158</v>
      </c>
      <c r="AU596" s="222" t="s">
        <v>83</v>
      </c>
      <c r="AV596" s="14" t="s">
        <v>161</v>
      </c>
      <c r="AW596" s="14" t="s">
        <v>34</v>
      </c>
      <c r="AX596" s="14" t="s">
        <v>81</v>
      </c>
      <c r="AY596" s="222" t="s">
        <v>148</v>
      </c>
    </row>
    <row r="597" spans="1:65" s="2" customFormat="1" ht="16.5" customHeight="1">
      <c r="A597" s="37"/>
      <c r="B597" s="38"/>
      <c r="C597" s="245" t="s">
        <v>866</v>
      </c>
      <c r="D597" s="245" t="s">
        <v>256</v>
      </c>
      <c r="E597" s="246" t="s">
        <v>867</v>
      </c>
      <c r="F597" s="247" t="s">
        <v>868</v>
      </c>
      <c r="G597" s="248" t="s">
        <v>101</v>
      </c>
      <c r="H597" s="249">
        <v>10.65</v>
      </c>
      <c r="I597" s="250"/>
      <c r="J597" s="251">
        <f>ROUND(I597*H597,2)</f>
        <v>0</v>
      </c>
      <c r="K597" s="247" t="s">
        <v>598</v>
      </c>
      <c r="L597" s="252"/>
      <c r="M597" s="253" t="s">
        <v>21</v>
      </c>
      <c r="N597" s="254" t="s">
        <v>44</v>
      </c>
      <c r="O597" s="67"/>
      <c r="P597" s="191">
        <f>O597*H597</f>
        <v>0</v>
      </c>
      <c r="Q597" s="191">
        <v>3.0000000000000001E-3</v>
      </c>
      <c r="R597" s="191">
        <f>Q597*H597</f>
        <v>3.1949999999999999E-2</v>
      </c>
      <c r="S597" s="191">
        <v>0</v>
      </c>
      <c r="T597" s="192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193" t="s">
        <v>364</v>
      </c>
      <c r="AT597" s="193" t="s">
        <v>256</v>
      </c>
      <c r="AU597" s="193" t="s">
        <v>83</v>
      </c>
      <c r="AY597" s="20" t="s">
        <v>148</v>
      </c>
      <c r="BE597" s="194">
        <f>IF(N597="základní",J597,0)</f>
        <v>0</v>
      </c>
      <c r="BF597" s="194">
        <f>IF(N597="snížená",J597,0)</f>
        <v>0</v>
      </c>
      <c r="BG597" s="194">
        <f>IF(N597="zákl. přenesená",J597,0)</f>
        <v>0</v>
      </c>
      <c r="BH597" s="194">
        <f>IF(N597="sníž. přenesená",J597,0)</f>
        <v>0</v>
      </c>
      <c r="BI597" s="194">
        <f>IF(N597="nulová",J597,0)</f>
        <v>0</v>
      </c>
      <c r="BJ597" s="20" t="s">
        <v>81</v>
      </c>
      <c r="BK597" s="194">
        <f>ROUND(I597*H597,2)</f>
        <v>0</v>
      </c>
      <c r="BL597" s="20" t="s">
        <v>261</v>
      </c>
      <c r="BM597" s="193" t="s">
        <v>869</v>
      </c>
    </row>
    <row r="598" spans="1:65" s="2" customFormat="1" ht="19.5">
      <c r="A598" s="37"/>
      <c r="B598" s="38"/>
      <c r="C598" s="39"/>
      <c r="D598" s="202" t="s">
        <v>218</v>
      </c>
      <c r="E598" s="39"/>
      <c r="F598" s="244" t="s">
        <v>803</v>
      </c>
      <c r="G598" s="39"/>
      <c r="H598" s="39"/>
      <c r="I598" s="197"/>
      <c r="J598" s="39"/>
      <c r="K598" s="39"/>
      <c r="L598" s="42"/>
      <c r="M598" s="198"/>
      <c r="N598" s="199"/>
      <c r="O598" s="67"/>
      <c r="P598" s="67"/>
      <c r="Q598" s="67"/>
      <c r="R598" s="67"/>
      <c r="S598" s="67"/>
      <c r="T598" s="68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T598" s="20" t="s">
        <v>218</v>
      </c>
      <c r="AU598" s="20" t="s">
        <v>83</v>
      </c>
    </row>
    <row r="599" spans="1:65" s="2" customFormat="1" ht="16.5" customHeight="1">
      <c r="A599" s="37"/>
      <c r="B599" s="38"/>
      <c r="C599" s="182" t="s">
        <v>870</v>
      </c>
      <c r="D599" s="182" t="s">
        <v>150</v>
      </c>
      <c r="E599" s="183" t="s">
        <v>871</v>
      </c>
      <c r="F599" s="184" t="s">
        <v>872</v>
      </c>
      <c r="G599" s="185" t="s">
        <v>101</v>
      </c>
      <c r="H599" s="186">
        <v>7.95</v>
      </c>
      <c r="I599" s="187"/>
      <c r="J599" s="188">
        <f>ROUND(I599*H599,2)</f>
        <v>0</v>
      </c>
      <c r="K599" s="184" t="s">
        <v>153</v>
      </c>
      <c r="L599" s="42"/>
      <c r="M599" s="189" t="s">
        <v>21</v>
      </c>
      <c r="N599" s="190" t="s">
        <v>44</v>
      </c>
      <c r="O599" s="67"/>
      <c r="P599" s="191">
        <f>O599*H599</f>
        <v>0</v>
      </c>
      <c r="Q599" s="191">
        <v>8.5999999999999998E-4</v>
      </c>
      <c r="R599" s="191">
        <f>Q599*H599</f>
        <v>6.8370000000000002E-3</v>
      </c>
      <c r="S599" s="191">
        <v>0</v>
      </c>
      <c r="T599" s="192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93" t="s">
        <v>261</v>
      </c>
      <c r="AT599" s="193" t="s">
        <v>150</v>
      </c>
      <c r="AU599" s="193" t="s">
        <v>83</v>
      </c>
      <c r="AY599" s="20" t="s">
        <v>148</v>
      </c>
      <c r="BE599" s="194">
        <f>IF(N599="základní",J599,0)</f>
        <v>0</v>
      </c>
      <c r="BF599" s="194">
        <f>IF(N599="snížená",J599,0)</f>
        <v>0</v>
      </c>
      <c r="BG599" s="194">
        <f>IF(N599="zákl. přenesená",J599,0)</f>
        <v>0</v>
      </c>
      <c r="BH599" s="194">
        <f>IF(N599="sníž. přenesená",J599,0)</f>
        <v>0</v>
      </c>
      <c r="BI599" s="194">
        <f>IF(N599="nulová",J599,0)</f>
        <v>0</v>
      </c>
      <c r="BJ599" s="20" t="s">
        <v>81</v>
      </c>
      <c r="BK599" s="194">
        <f>ROUND(I599*H599,2)</f>
        <v>0</v>
      </c>
      <c r="BL599" s="20" t="s">
        <v>261</v>
      </c>
      <c r="BM599" s="193" t="s">
        <v>873</v>
      </c>
    </row>
    <row r="600" spans="1:65" s="2" customFormat="1" ht="11.25">
      <c r="A600" s="37"/>
      <c r="B600" s="38"/>
      <c r="C600" s="39"/>
      <c r="D600" s="195" t="s">
        <v>156</v>
      </c>
      <c r="E600" s="39"/>
      <c r="F600" s="196" t="s">
        <v>874</v>
      </c>
      <c r="G600" s="39"/>
      <c r="H600" s="39"/>
      <c r="I600" s="197"/>
      <c r="J600" s="39"/>
      <c r="K600" s="39"/>
      <c r="L600" s="42"/>
      <c r="M600" s="198"/>
      <c r="N600" s="199"/>
      <c r="O600" s="67"/>
      <c r="P600" s="67"/>
      <c r="Q600" s="67"/>
      <c r="R600" s="67"/>
      <c r="S600" s="67"/>
      <c r="T600" s="68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20" t="s">
        <v>156</v>
      </c>
      <c r="AU600" s="20" t="s">
        <v>83</v>
      </c>
    </row>
    <row r="601" spans="1:65" s="13" customFormat="1" ht="11.25">
      <c r="B601" s="200"/>
      <c r="C601" s="201"/>
      <c r="D601" s="202" t="s">
        <v>158</v>
      </c>
      <c r="E601" s="203" t="s">
        <v>21</v>
      </c>
      <c r="F601" s="204" t="s">
        <v>875</v>
      </c>
      <c r="G601" s="201"/>
      <c r="H601" s="205">
        <v>7.95</v>
      </c>
      <c r="I601" s="206"/>
      <c r="J601" s="201"/>
      <c r="K601" s="201"/>
      <c r="L601" s="207"/>
      <c r="M601" s="208"/>
      <c r="N601" s="209"/>
      <c r="O601" s="209"/>
      <c r="P601" s="209"/>
      <c r="Q601" s="209"/>
      <c r="R601" s="209"/>
      <c r="S601" s="209"/>
      <c r="T601" s="210"/>
      <c r="AT601" s="211" t="s">
        <v>158</v>
      </c>
      <c r="AU601" s="211" t="s">
        <v>83</v>
      </c>
      <c r="AV601" s="13" t="s">
        <v>83</v>
      </c>
      <c r="AW601" s="13" t="s">
        <v>34</v>
      </c>
      <c r="AX601" s="13" t="s">
        <v>73</v>
      </c>
      <c r="AY601" s="211" t="s">
        <v>148</v>
      </c>
    </row>
    <row r="602" spans="1:65" s="14" customFormat="1" ht="11.25">
      <c r="B602" s="212"/>
      <c r="C602" s="213"/>
      <c r="D602" s="202" t="s">
        <v>158</v>
      </c>
      <c r="E602" s="214" t="s">
        <v>21</v>
      </c>
      <c r="F602" s="215" t="s">
        <v>160</v>
      </c>
      <c r="G602" s="213"/>
      <c r="H602" s="216">
        <v>7.95</v>
      </c>
      <c r="I602" s="217"/>
      <c r="J602" s="213"/>
      <c r="K602" s="213"/>
      <c r="L602" s="218"/>
      <c r="M602" s="219"/>
      <c r="N602" s="220"/>
      <c r="O602" s="220"/>
      <c r="P602" s="220"/>
      <c r="Q602" s="220"/>
      <c r="R602" s="220"/>
      <c r="S602" s="220"/>
      <c r="T602" s="221"/>
      <c r="AT602" s="222" t="s">
        <v>158</v>
      </c>
      <c r="AU602" s="222" t="s">
        <v>83</v>
      </c>
      <c r="AV602" s="14" t="s">
        <v>161</v>
      </c>
      <c r="AW602" s="14" t="s">
        <v>34</v>
      </c>
      <c r="AX602" s="14" t="s">
        <v>81</v>
      </c>
      <c r="AY602" s="222" t="s">
        <v>148</v>
      </c>
    </row>
    <row r="603" spans="1:65" s="2" customFormat="1" ht="16.5" customHeight="1">
      <c r="A603" s="37"/>
      <c r="B603" s="38"/>
      <c r="C603" s="245" t="s">
        <v>876</v>
      </c>
      <c r="D603" s="245" t="s">
        <v>256</v>
      </c>
      <c r="E603" s="246" t="s">
        <v>877</v>
      </c>
      <c r="F603" s="247" t="s">
        <v>878</v>
      </c>
      <c r="G603" s="248" t="s">
        <v>101</v>
      </c>
      <c r="H603" s="249">
        <v>7.95</v>
      </c>
      <c r="I603" s="250"/>
      <c r="J603" s="251">
        <f>ROUND(I603*H603,2)</f>
        <v>0</v>
      </c>
      <c r="K603" s="247" t="s">
        <v>598</v>
      </c>
      <c r="L603" s="252"/>
      <c r="M603" s="253" t="s">
        <v>21</v>
      </c>
      <c r="N603" s="254" t="s">
        <v>44</v>
      </c>
      <c r="O603" s="67"/>
      <c r="P603" s="191">
        <f>O603*H603</f>
        <v>0</v>
      </c>
      <c r="Q603" s="191">
        <v>1.9E-2</v>
      </c>
      <c r="R603" s="191">
        <f>Q603*H603</f>
        <v>0.15104999999999999</v>
      </c>
      <c r="S603" s="191">
        <v>0</v>
      </c>
      <c r="T603" s="192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3" t="s">
        <v>364</v>
      </c>
      <c r="AT603" s="193" t="s">
        <v>256</v>
      </c>
      <c r="AU603" s="193" t="s">
        <v>83</v>
      </c>
      <c r="AY603" s="20" t="s">
        <v>148</v>
      </c>
      <c r="BE603" s="194">
        <f>IF(N603="základní",J603,0)</f>
        <v>0</v>
      </c>
      <c r="BF603" s="194">
        <f>IF(N603="snížená",J603,0)</f>
        <v>0</v>
      </c>
      <c r="BG603" s="194">
        <f>IF(N603="zákl. přenesená",J603,0)</f>
        <v>0</v>
      </c>
      <c r="BH603" s="194">
        <f>IF(N603="sníž. přenesená",J603,0)</f>
        <v>0</v>
      </c>
      <c r="BI603" s="194">
        <f>IF(N603="nulová",J603,0)</f>
        <v>0</v>
      </c>
      <c r="BJ603" s="20" t="s">
        <v>81</v>
      </c>
      <c r="BK603" s="194">
        <f>ROUND(I603*H603,2)</f>
        <v>0</v>
      </c>
      <c r="BL603" s="20" t="s">
        <v>261</v>
      </c>
      <c r="BM603" s="193" t="s">
        <v>879</v>
      </c>
    </row>
    <row r="604" spans="1:65" s="2" customFormat="1" ht="19.5">
      <c r="A604" s="37"/>
      <c r="B604" s="38"/>
      <c r="C604" s="39"/>
      <c r="D604" s="202" t="s">
        <v>218</v>
      </c>
      <c r="E604" s="39"/>
      <c r="F604" s="244" t="s">
        <v>803</v>
      </c>
      <c r="G604" s="39"/>
      <c r="H604" s="39"/>
      <c r="I604" s="197"/>
      <c r="J604" s="39"/>
      <c r="K604" s="39"/>
      <c r="L604" s="42"/>
      <c r="M604" s="198"/>
      <c r="N604" s="199"/>
      <c r="O604" s="67"/>
      <c r="P604" s="67"/>
      <c r="Q604" s="67"/>
      <c r="R604" s="67"/>
      <c r="S604" s="67"/>
      <c r="T604" s="68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20" t="s">
        <v>218</v>
      </c>
      <c r="AU604" s="20" t="s">
        <v>83</v>
      </c>
    </row>
    <row r="605" spans="1:65" s="2" customFormat="1" ht="16.5" customHeight="1">
      <c r="A605" s="37"/>
      <c r="B605" s="38"/>
      <c r="C605" s="182" t="s">
        <v>880</v>
      </c>
      <c r="D605" s="182" t="s">
        <v>150</v>
      </c>
      <c r="E605" s="183" t="s">
        <v>881</v>
      </c>
      <c r="F605" s="184" t="s">
        <v>882</v>
      </c>
      <c r="G605" s="185" t="s">
        <v>101</v>
      </c>
      <c r="H605" s="186">
        <v>5.3</v>
      </c>
      <c r="I605" s="187"/>
      <c r="J605" s="188">
        <f>ROUND(I605*H605,2)</f>
        <v>0</v>
      </c>
      <c r="K605" s="184" t="s">
        <v>153</v>
      </c>
      <c r="L605" s="42"/>
      <c r="M605" s="189" t="s">
        <v>21</v>
      </c>
      <c r="N605" s="190" t="s">
        <v>44</v>
      </c>
      <c r="O605" s="67"/>
      <c r="P605" s="191">
        <f>O605*H605</f>
        <v>0</v>
      </c>
      <c r="Q605" s="191">
        <v>0</v>
      </c>
      <c r="R605" s="191">
        <f>Q605*H605</f>
        <v>0</v>
      </c>
      <c r="S605" s="191">
        <v>0.03</v>
      </c>
      <c r="T605" s="192">
        <f>S605*H605</f>
        <v>0.159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3" t="s">
        <v>261</v>
      </c>
      <c r="AT605" s="193" t="s">
        <v>150</v>
      </c>
      <c r="AU605" s="193" t="s">
        <v>83</v>
      </c>
      <c r="AY605" s="20" t="s">
        <v>148</v>
      </c>
      <c r="BE605" s="194">
        <f>IF(N605="základní",J605,0)</f>
        <v>0</v>
      </c>
      <c r="BF605" s="194">
        <f>IF(N605="snížená",J605,0)</f>
        <v>0</v>
      </c>
      <c r="BG605" s="194">
        <f>IF(N605="zákl. přenesená",J605,0)</f>
        <v>0</v>
      </c>
      <c r="BH605" s="194">
        <f>IF(N605="sníž. přenesená",J605,0)</f>
        <v>0</v>
      </c>
      <c r="BI605" s="194">
        <f>IF(N605="nulová",J605,0)</f>
        <v>0</v>
      </c>
      <c r="BJ605" s="20" t="s">
        <v>81</v>
      </c>
      <c r="BK605" s="194">
        <f>ROUND(I605*H605,2)</f>
        <v>0</v>
      </c>
      <c r="BL605" s="20" t="s">
        <v>261</v>
      </c>
      <c r="BM605" s="193" t="s">
        <v>883</v>
      </c>
    </row>
    <row r="606" spans="1:65" s="2" customFormat="1" ht="11.25">
      <c r="A606" s="37"/>
      <c r="B606" s="38"/>
      <c r="C606" s="39"/>
      <c r="D606" s="195" t="s">
        <v>156</v>
      </c>
      <c r="E606" s="39"/>
      <c r="F606" s="196" t="s">
        <v>884</v>
      </c>
      <c r="G606" s="39"/>
      <c r="H606" s="39"/>
      <c r="I606" s="197"/>
      <c r="J606" s="39"/>
      <c r="K606" s="39"/>
      <c r="L606" s="42"/>
      <c r="M606" s="198"/>
      <c r="N606" s="199"/>
      <c r="O606" s="67"/>
      <c r="P606" s="67"/>
      <c r="Q606" s="67"/>
      <c r="R606" s="67"/>
      <c r="S606" s="67"/>
      <c r="T606" s="68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20" t="s">
        <v>156</v>
      </c>
      <c r="AU606" s="20" t="s">
        <v>83</v>
      </c>
    </row>
    <row r="607" spans="1:65" s="13" customFormat="1" ht="11.25">
      <c r="B607" s="200"/>
      <c r="C607" s="201"/>
      <c r="D607" s="202" t="s">
        <v>158</v>
      </c>
      <c r="E607" s="203" t="s">
        <v>21</v>
      </c>
      <c r="F607" s="204" t="s">
        <v>885</v>
      </c>
      <c r="G607" s="201"/>
      <c r="H607" s="205">
        <v>5.3</v>
      </c>
      <c r="I607" s="206"/>
      <c r="J607" s="201"/>
      <c r="K607" s="201"/>
      <c r="L607" s="207"/>
      <c r="M607" s="208"/>
      <c r="N607" s="209"/>
      <c r="O607" s="209"/>
      <c r="P607" s="209"/>
      <c r="Q607" s="209"/>
      <c r="R607" s="209"/>
      <c r="S607" s="209"/>
      <c r="T607" s="210"/>
      <c r="AT607" s="211" t="s">
        <v>158</v>
      </c>
      <c r="AU607" s="211" t="s">
        <v>83</v>
      </c>
      <c r="AV607" s="13" t="s">
        <v>83</v>
      </c>
      <c r="AW607" s="13" t="s">
        <v>34</v>
      </c>
      <c r="AX607" s="13" t="s">
        <v>73</v>
      </c>
      <c r="AY607" s="211" t="s">
        <v>148</v>
      </c>
    </row>
    <row r="608" spans="1:65" s="14" customFormat="1" ht="11.25">
      <c r="B608" s="212"/>
      <c r="C608" s="213"/>
      <c r="D608" s="202" t="s">
        <v>158</v>
      </c>
      <c r="E608" s="214" t="s">
        <v>21</v>
      </c>
      <c r="F608" s="215" t="s">
        <v>160</v>
      </c>
      <c r="G608" s="213"/>
      <c r="H608" s="216">
        <v>5.3</v>
      </c>
      <c r="I608" s="217"/>
      <c r="J608" s="213"/>
      <c r="K608" s="213"/>
      <c r="L608" s="218"/>
      <c r="M608" s="219"/>
      <c r="N608" s="220"/>
      <c r="O608" s="220"/>
      <c r="P608" s="220"/>
      <c r="Q608" s="220"/>
      <c r="R608" s="220"/>
      <c r="S608" s="220"/>
      <c r="T608" s="221"/>
      <c r="AT608" s="222" t="s">
        <v>158</v>
      </c>
      <c r="AU608" s="222" t="s">
        <v>83</v>
      </c>
      <c r="AV608" s="14" t="s">
        <v>161</v>
      </c>
      <c r="AW608" s="14" t="s">
        <v>34</v>
      </c>
      <c r="AX608" s="14" t="s">
        <v>81</v>
      </c>
      <c r="AY608" s="222" t="s">
        <v>148</v>
      </c>
    </row>
    <row r="609" spans="1:65" s="2" customFormat="1" ht="16.5" customHeight="1">
      <c r="A609" s="37"/>
      <c r="B609" s="38"/>
      <c r="C609" s="182" t="s">
        <v>886</v>
      </c>
      <c r="D609" s="182" t="s">
        <v>150</v>
      </c>
      <c r="E609" s="183" t="s">
        <v>887</v>
      </c>
      <c r="F609" s="184" t="s">
        <v>888</v>
      </c>
      <c r="G609" s="185" t="s">
        <v>279</v>
      </c>
      <c r="H609" s="186">
        <v>100</v>
      </c>
      <c r="I609" s="187"/>
      <c r="J609" s="188">
        <f>ROUND(I609*H609,2)</f>
        <v>0</v>
      </c>
      <c r="K609" s="184" t="s">
        <v>153</v>
      </c>
      <c r="L609" s="42"/>
      <c r="M609" s="189" t="s">
        <v>21</v>
      </c>
      <c r="N609" s="190" t="s">
        <v>44</v>
      </c>
      <c r="O609" s="67"/>
      <c r="P609" s="191">
        <f>O609*H609</f>
        <v>0</v>
      </c>
      <c r="Q609" s="191">
        <v>0</v>
      </c>
      <c r="R609" s="191">
        <f>Q609*H609</f>
        <v>0</v>
      </c>
      <c r="S609" s="191">
        <v>1E-3</v>
      </c>
      <c r="T609" s="192">
        <f>S609*H609</f>
        <v>0.1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93" t="s">
        <v>261</v>
      </c>
      <c r="AT609" s="193" t="s">
        <v>150</v>
      </c>
      <c r="AU609" s="193" t="s">
        <v>83</v>
      </c>
      <c r="AY609" s="20" t="s">
        <v>148</v>
      </c>
      <c r="BE609" s="194">
        <f>IF(N609="základní",J609,0)</f>
        <v>0</v>
      </c>
      <c r="BF609" s="194">
        <f>IF(N609="snížená",J609,0)</f>
        <v>0</v>
      </c>
      <c r="BG609" s="194">
        <f>IF(N609="zákl. přenesená",J609,0)</f>
        <v>0</v>
      </c>
      <c r="BH609" s="194">
        <f>IF(N609="sníž. přenesená",J609,0)</f>
        <v>0</v>
      </c>
      <c r="BI609" s="194">
        <f>IF(N609="nulová",J609,0)</f>
        <v>0</v>
      </c>
      <c r="BJ609" s="20" t="s">
        <v>81</v>
      </c>
      <c r="BK609" s="194">
        <f>ROUND(I609*H609,2)</f>
        <v>0</v>
      </c>
      <c r="BL609" s="20" t="s">
        <v>261</v>
      </c>
      <c r="BM609" s="193" t="s">
        <v>889</v>
      </c>
    </row>
    <row r="610" spans="1:65" s="2" customFormat="1" ht="11.25">
      <c r="A610" s="37"/>
      <c r="B610" s="38"/>
      <c r="C610" s="39"/>
      <c r="D610" s="195" t="s">
        <v>156</v>
      </c>
      <c r="E610" s="39"/>
      <c r="F610" s="196" t="s">
        <v>890</v>
      </c>
      <c r="G610" s="39"/>
      <c r="H610" s="39"/>
      <c r="I610" s="197"/>
      <c r="J610" s="39"/>
      <c r="K610" s="39"/>
      <c r="L610" s="42"/>
      <c r="M610" s="198"/>
      <c r="N610" s="199"/>
      <c r="O610" s="67"/>
      <c r="P610" s="67"/>
      <c r="Q610" s="67"/>
      <c r="R610" s="67"/>
      <c r="S610" s="67"/>
      <c r="T610" s="68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20" t="s">
        <v>156</v>
      </c>
      <c r="AU610" s="20" t="s">
        <v>83</v>
      </c>
    </row>
    <row r="611" spans="1:65" s="13" customFormat="1" ht="11.25">
      <c r="B611" s="200"/>
      <c r="C611" s="201"/>
      <c r="D611" s="202" t="s">
        <v>158</v>
      </c>
      <c r="E611" s="203" t="s">
        <v>21</v>
      </c>
      <c r="F611" s="204" t="s">
        <v>891</v>
      </c>
      <c r="G611" s="201"/>
      <c r="H611" s="205">
        <v>100</v>
      </c>
      <c r="I611" s="206"/>
      <c r="J611" s="201"/>
      <c r="K611" s="201"/>
      <c r="L611" s="207"/>
      <c r="M611" s="208"/>
      <c r="N611" s="209"/>
      <c r="O611" s="209"/>
      <c r="P611" s="209"/>
      <c r="Q611" s="209"/>
      <c r="R611" s="209"/>
      <c r="S611" s="209"/>
      <c r="T611" s="210"/>
      <c r="AT611" s="211" t="s">
        <v>158</v>
      </c>
      <c r="AU611" s="211" t="s">
        <v>83</v>
      </c>
      <c r="AV611" s="13" t="s">
        <v>83</v>
      </c>
      <c r="AW611" s="13" t="s">
        <v>34</v>
      </c>
      <c r="AX611" s="13" t="s">
        <v>73</v>
      </c>
      <c r="AY611" s="211" t="s">
        <v>148</v>
      </c>
    </row>
    <row r="612" spans="1:65" s="14" customFormat="1" ht="11.25">
      <c r="B612" s="212"/>
      <c r="C612" s="213"/>
      <c r="D612" s="202" t="s">
        <v>158</v>
      </c>
      <c r="E612" s="214" t="s">
        <v>21</v>
      </c>
      <c r="F612" s="215" t="s">
        <v>160</v>
      </c>
      <c r="G612" s="213"/>
      <c r="H612" s="216">
        <v>100</v>
      </c>
      <c r="I612" s="217"/>
      <c r="J612" s="213"/>
      <c r="K612" s="213"/>
      <c r="L612" s="218"/>
      <c r="M612" s="219"/>
      <c r="N612" s="220"/>
      <c r="O612" s="220"/>
      <c r="P612" s="220"/>
      <c r="Q612" s="220"/>
      <c r="R612" s="220"/>
      <c r="S612" s="220"/>
      <c r="T612" s="221"/>
      <c r="AT612" s="222" t="s">
        <v>158</v>
      </c>
      <c r="AU612" s="222" t="s">
        <v>83</v>
      </c>
      <c r="AV612" s="14" t="s">
        <v>161</v>
      </c>
      <c r="AW612" s="14" t="s">
        <v>34</v>
      </c>
      <c r="AX612" s="14" t="s">
        <v>81</v>
      </c>
      <c r="AY612" s="222" t="s">
        <v>148</v>
      </c>
    </row>
    <row r="613" spans="1:65" s="2" customFormat="1" ht="24.2" customHeight="1">
      <c r="A613" s="37"/>
      <c r="B613" s="38"/>
      <c r="C613" s="182" t="s">
        <v>892</v>
      </c>
      <c r="D613" s="182" t="s">
        <v>150</v>
      </c>
      <c r="E613" s="183" t="s">
        <v>893</v>
      </c>
      <c r="F613" s="184" t="s">
        <v>894</v>
      </c>
      <c r="G613" s="185" t="s">
        <v>631</v>
      </c>
      <c r="H613" s="186">
        <v>1</v>
      </c>
      <c r="I613" s="187"/>
      <c r="J613" s="188">
        <f>ROUND(I613*H613,2)</f>
        <v>0</v>
      </c>
      <c r="K613" s="184" t="s">
        <v>598</v>
      </c>
      <c r="L613" s="42"/>
      <c r="M613" s="189" t="s">
        <v>21</v>
      </c>
      <c r="N613" s="190" t="s">
        <v>44</v>
      </c>
      <c r="O613" s="67"/>
      <c r="P613" s="191">
        <f>O613*H613</f>
        <v>0</v>
      </c>
      <c r="Q613" s="191">
        <v>0</v>
      </c>
      <c r="R613" s="191">
        <f>Q613*H613</f>
        <v>0</v>
      </c>
      <c r="S613" s="191">
        <v>0</v>
      </c>
      <c r="T613" s="192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93" t="s">
        <v>261</v>
      </c>
      <c r="AT613" s="193" t="s">
        <v>150</v>
      </c>
      <c r="AU613" s="193" t="s">
        <v>83</v>
      </c>
      <c r="AY613" s="20" t="s">
        <v>148</v>
      </c>
      <c r="BE613" s="194">
        <f>IF(N613="základní",J613,0)</f>
        <v>0</v>
      </c>
      <c r="BF613" s="194">
        <f>IF(N613="snížená",J613,0)</f>
        <v>0</v>
      </c>
      <c r="BG613" s="194">
        <f>IF(N613="zákl. přenesená",J613,0)</f>
        <v>0</v>
      </c>
      <c r="BH613" s="194">
        <f>IF(N613="sníž. přenesená",J613,0)</f>
        <v>0</v>
      </c>
      <c r="BI613" s="194">
        <f>IF(N613="nulová",J613,0)</f>
        <v>0</v>
      </c>
      <c r="BJ613" s="20" t="s">
        <v>81</v>
      </c>
      <c r="BK613" s="194">
        <f>ROUND(I613*H613,2)</f>
        <v>0</v>
      </c>
      <c r="BL613" s="20" t="s">
        <v>261</v>
      </c>
      <c r="BM613" s="193" t="s">
        <v>895</v>
      </c>
    </row>
    <row r="614" spans="1:65" s="2" customFormat="1" ht="107.25">
      <c r="A614" s="37"/>
      <c r="B614" s="38"/>
      <c r="C614" s="39"/>
      <c r="D614" s="202" t="s">
        <v>218</v>
      </c>
      <c r="E614" s="39"/>
      <c r="F614" s="244" t="s">
        <v>896</v>
      </c>
      <c r="G614" s="39"/>
      <c r="H614" s="39"/>
      <c r="I614" s="197"/>
      <c r="J614" s="39"/>
      <c r="K614" s="39"/>
      <c r="L614" s="42"/>
      <c r="M614" s="198"/>
      <c r="N614" s="199"/>
      <c r="O614" s="67"/>
      <c r="P614" s="67"/>
      <c r="Q614" s="67"/>
      <c r="R614" s="67"/>
      <c r="S614" s="67"/>
      <c r="T614" s="68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20" t="s">
        <v>218</v>
      </c>
      <c r="AU614" s="20" t="s">
        <v>83</v>
      </c>
    </row>
    <row r="615" spans="1:65" s="2" customFormat="1" ht="24.2" customHeight="1">
      <c r="A615" s="37"/>
      <c r="B615" s="38"/>
      <c r="C615" s="182" t="s">
        <v>897</v>
      </c>
      <c r="D615" s="182" t="s">
        <v>150</v>
      </c>
      <c r="E615" s="183" t="s">
        <v>898</v>
      </c>
      <c r="F615" s="184" t="s">
        <v>899</v>
      </c>
      <c r="G615" s="185" t="s">
        <v>751</v>
      </c>
      <c r="H615" s="255"/>
      <c r="I615" s="187"/>
      <c r="J615" s="188">
        <f>ROUND(I615*H615,2)</f>
        <v>0</v>
      </c>
      <c r="K615" s="184" t="s">
        <v>153</v>
      </c>
      <c r="L615" s="42"/>
      <c r="M615" s="189" t="s">
        <v>21</v>
      </c>
      <c r="N615" s="190" t="s">
        <v>44</v>
      </c>
      <c r="O615" s="67"/>
      <c r="P615" s="191">
        <f>O615*H615</f>
        <v>0</v>
      </c>
      <c r="Q615" s="191">
        <v>0</v>
      </c>
      <c r="R615" s="191">
        <f>Q615*H615</f>
        <v>0</v>
      </c>
      <c r="S615" s="191">
        <v>0</v>
      </c>
      <c r="T615" s="192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3" t="s">
        <v>261</v>
      </c>
      <c r="AT615" s="193" t="s">
        <v>150</v>
      </c>
      <c r="AU615" s="193" t="s">
        <v>83</v>
      </c>
      <c r="AY615" s="20" t="s">
        <v>148</v>
      </c>
      <c r="BE615" s="194">
        <f>IF(N615="základní",J615,0)</f>
        <v>0</v>
      </c>
      <c r="BF615" s="194">
        <f>IF(N615="snížená",J615,0)</f>
        <v>0</v>
      </c>
      <c r="BG615" s="194">
        <f>IF(N615="zákl. přenesená",J615,0)</f>
        <v>0</v>
      </c>
      <c r="BH615" s="194">
        <f>IF(N615="sníž. přenesená",J615,0)</f>
        <v>0</v>
      </c>
      <c r="BI615" s="194">
        <f>IF(N615="nulová",J615,0)</f>
        <v>0</v>
      </c>
      <c r="BJ615" s="20" t="s">
        <v>81</v>
      </c>
      <c r="BK615" s="194">
        <f>ROUND(I615*H615,2)</f>
        <v>0</v>
      </c>
      <c r="BL615" s="20" t="s">
        <v>261</v>
      </c>
      <c r="BM615" s="193" t="s">
        <v>900</v>
      </c>
    </row>
    <row r="616" spans="1:65" s="2" customFormat="1" ht="11.25">
      <c r="A616" s="37"/>
      <c r="B616" s="38"/>
      <c r="C616" s="39"/>
      <c r="D616" s="195" t="s">
        <v>156</v>
      </c>
      <c r="E616" s="39"/>
      <c r="F616" s="196" t="s">
        <v>901</v>
      </c>
      <c r="G616" s="39"/>
      <c r="H616" s="39"/>
      <c r="I616" s="197"/>
      <c r="J616" s="39"/>
      <c r="K616" s="39"/>
      <c r="L616" s="42"/>
      <c r="M616" s="198"/>
      <c r="N616" s="199"/>
      <c r="O616" s="67"/>
      <c r="P616" s="67"/>
      <c r="Q616" s="67"/>
      <c r="R616" s="67"/>
      <c r="S616" s="67"/>
      <c r="T616" s="68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20" t="s">
        <v>156</v>
      </c>
      <c r="AU616" s="20" t="s">
        <v>83</v>
      </c>
    </row>
    <row r="617" spans="1:65" s="12" customFormat="1" ht="22.9" customHeight="1">
      <c r="B617" s="166"/>
      <c r="C617" s="167"/>
      <c r="D617" s="168" t="s">
        <v>72</v>
      </c>
      <c r="E617" s="180" t="s">
        <v>902</v>
      </c>
      <c r="F617" s="180" t="s">
        <v>903</v>
      </c>
      <c r="G617" s="167"/>
      <c r="H617" s="167"/>
      <c r="I617" s="170"/>
      <c r="J617" s="181">
        <f>BK617</f>
        <v>0</v>
      </c>
      <c r="K617" s="167"/>
      <c r="L617" s="172"/>
      <c r="M617" s="173"/>
      <c r="N617" s="174"/>
      <c r="O617" s="174"/>
      <c r="P617" s="175">
        <f>SUM(P618:P647)</f>
        <v>0</v>
      </c>
      <c r="Q617" s="174"/>
      <c r="R617" s="175">
        <f>SUM(R618:R647)</f>
        <v>1.52722E-2</v>
      </c>
      <c r="S617" s="174"/>
      <c r="T617" s="176">
        <f>SUM(T618:T647)</f>
        <v>0</v>
      </c>
      <c r="AR617" s="177" t="s">
        <v>83</v>
      </c>
      <c r="AT617" s="178" t="s">
        <v>72</v>
      </c>
      <c r="AU617" s="178" t="s">
        <v>81</v>
      </c>
      <c r="AY617" s="177" t="s">
        <v>148</v>
      </c>
      <c r="BK617" s="179">
        <f>SUM(BK618:BK647)</f>
        <v>0</v>
      </c>
    </row>
    <row r="618" spans="1:65" s="2" customFormat="1" ht="16.5" customHeight="1">
      <c r="A618" s="37"/>
      <c r="B618" s="38"/>
      <c r="C618" s="182" t="s">
        <v>904</v>
      </c>
      <c r="D618" s="182" t="s">
        <v>150</v>
      </c>
      <c r="E618" s="183" t="s">
        <v>905</v>
      </c>
      <c r="F618" s="184" t="s">
        <v>906</v>
      </c>
      <c r="G618" s="185" t="s">
        <v>97</v>
      </c>
      <c r="H618" s="186">
        <v>0.49199999999999999</v>
      </c>
      <c r="I618" s="187"/>
      <c r="J618" s="188">
        <f>ROUND(I618*H618,2)</f>
        <v>0</v>
      </c>
      <c r="K618" s="184" t="s">
        <v>153</v>
      </c>
      <c r="L618" s="42"/>
      <c r="M618" s="189" t="s">
        <v>21</v>
      </c>
      <c r="N618" s="190" t="s">
        <v>44</v>
      </c>
      <c r="O618" s="67"/>
      <c r="P618" s="191">
        <f>O618*H618</f>
        <v>0</v>
      </c>
      <c r="Q618" s="191">
        <v>0</v>
      </c>
      <c r="R618" s="191">
        <f>Q618*H618</f>
        <v>0</v>
      </c>
      <c r="S618" s="191">
        <v>0</v>
      </c>
      <c r="T618" s="192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3" t="s">
        <v>261</v>
      </c>
      <c r="AT618" s="193" t="s">
        <v>150</v>
      </c>
      <c r="AU618" s="193" t="s">
        <v>83</v>
      </c>
      <c r="AY618" s="20" t="s">
        <v>148</v>
      </c>
      <c r="BE618" s="194">
        <f>IF(N618="základní",J618,0)</f>
        <v>0</v>
      </c>
      <c r="BF618" s="194">
        <f>IF(N618="snížená",J618,0)</f>
        <v>0</v>
      </c>
      <c r="BG618" s="194">
        <f>IF(N618="zákl. přenesená",J618,0)</f>
        <v>0</v>
      </c>
      <c r="BH618" s="194">
        <f>IF(N618="sníž. přenesená",J618,0)</f>
        <v>0</v>
      </c>
      <c r="BI618" s="194">
        <f>IF(N618="nulová",J618,0)</f>
        <v>0</v>
      </c>
      <c r="BJ618" s="20" t="s">
        <v>81</v>
      </c>
      <c r="BK618" s="194">
        <f>ROUND(I618*H618,2)</f>
        <v>0</v>
      </c>
      <c r="BL618" s="20" t="s">
        <v>261</v>
      </c>
      <c r="BM618" s="193" t="s">
        <v>907</v>
      </c>
    </row>
    <row r="619" spans="1:65" s="2" customFormat="1" ht="11.25">
      <c r="A619" s="37"/>
      <c r="B619" s="38"/>
      <c r="C619" s="39"/>
      <c r="D619" s="195" t="s">
        <v>156</v>
      </c>
      <c r="E619" s="39"/>
      <c r="F619" s="196" t="s">
        <v>908</v>
      </c>
      <c r="G619" s="39"/>
      <c r="H619" s="39"/>
      <c r="I619" s="197"/>
      <c r="J619" s="39"/>
      <c r="K619" s="39"/>
      <c r="L619" s="42"/>
      <c r="M619" s="198"/>
      <c r="N619" s="199"/>
      <c r="O619" s="67"/>
      <c r="P619" s="67"/>
      <c r="Q619" s="67"/>
      <c r="R619" s="67"/>
      <c r="S619" s="67"/>
      <c r="T619" s="68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20" t="s">
        <v>156</v>
      </c>
      <c r="AU619" s="20" t="s">
        <v>83</v>
      </c>
    </row>
    <row r="620" spans="1:65" s="13" customFormat="1" ht="11.25">
      <c r="B620" s="200"/>
      <c r="C620" s="201"/>
      <c r="D620" s="202" t="s">
        <v>158</v>
      </c>
      <c r="E620" s="203" t="s">
        <v>21</v>
      </c>
      <c r="F620" s="204" t="s">
        <v>909</v>
      </c>
      <c r="G620" s="201"/>
      <c r="H620" s="205">
        <v>0.49199999999999999</v>
      </c>
      <c r="I620" s="206"/>
      <c r="J620" s="201"/>
      <c r="K620" s="201"/>
      <c r="L620" s="207"/>
      <c r="M620" s="208"/>
      <c r="N620" s="209"/>
      <c r="O620" s="209"/>
      <c r="P620" s="209"/>
      <c r="Q620" s="209"/>
      <c r="R620" s="209"/>
      <c r="S620" s="209"/>
      <c r="T620" s="210"/>
      <c r="AT620" s="211" t="s">
        <v>158</v>
      </c>
      <c r="AU620" s="211" t="s">
        <v>83</v>
      </c>
      <c r="AV620" s="13" t="s">
        <v>83</v>
      </c>
      <c r="AW620" s="13" t="s">
        <v>34</v>
      </c>
      <c r="AX620" s="13" t="s">
        <v>73</v>
      </c>
      <c r="AY620" s="211" t="s">
        <v>148</v>
      </c>
    </row>
    <row r="621" spans="1:65" s="14" customFormat="1" ht="11.25">
      <c r="B621" s="212"/>
      <c r="C621" s="213"/>
      <c r="D621" s="202" t="s">
        <v>158</v>
      </c>
      <c r="E621" s="214" t="s">
        <v>21</v>
      </c>
      <c r="F621" s="215" t="s">
        <v>160</v>
      </c>
      <c r="G621" s="213"/>
      <c r="H621" s="216">
        <v>0.49199999999999999</v>
      </c>
      <c r="I621" s="217"/>
      <c r="J621" s="213"/>
      <c r="K621" s="213"/>
      <c r="L621" s="218"/>
      <c r="M621" s="219"/>
      <c r="N621" s="220"/>
      <c r="O621" s="220"/>
      <c r="P621" s="220"/>
      <c r="Q621" s="220"/>
      <c r="R621" s="220"/>
      <c r="S621" s="220"/>
      <c r="T621" s="221"/>
      <c r="AT621" s="222" t="s">
        <v>158</v>
      </c>
      <c r="AU621" s="222" t="s">
        <v>83</v>
      </c>
      <c r="AV621" s="14" t="s">
        <v>161</v>
      </c>
      <c r="AW621" s="14" t="s">
        <v>34</v>
      </c>
      <c r="AX621" s="14" t="s">
        <v>81</v>
      </c>
      <c r="AY621" s="222" t="s">
        <v>148</v>
      </c>
    </row>
    <row r="622" spans="1:65" s="2" customFormat="1" ht="16.5" customHeight="1">
      <c r="A622" s="37"/>
      <c r="B622" s="38"/>
      <c r="C622" s="182" t="s">
        <v>910</v>
      </c>
      <c r="D622" s="182" t="s">
        <v>150</v>
      </c>
      <c r="E622" s="183" t="s">
        <v>911</v>
      </c>
      <c r="F622" s="184" t="s">
        <v>912</v>
      </c>
      <c r="G622" s="185" t="s">
        <v>97</v>
      </c>
      <c r="H622" s="186">
        <v>0.49199999999999999</v>
      </c>
      <c r="I622" s="187"/>
      <c r="J622" s="188">
        <f>ROUND(I622*H622,2)</f>
        <v>0</v>
      </c>
      <c r="K622" s="184" t="s">
        <v>153</v>
      </c>
      <c r="L622" s="42"/>
      <c r="M622" s="189" t="s">
        <v>21</v>
      </c>
      <c r="N622" s="190" t="s">
        <v>44</v>
      </c>
      <c r="O622" s="67"/>
      <c r="P622" s="191">
        <f>O622*H622</f>
        <v>0</v>
      </c>
      <c r="Q622" s="191">
        <v>2.9999999999999997E-4</v>
      </c>
      <c r="R622" s="191">
        <f>Q622*H622</f>
        <v>1.4759999999999998E-4</v>
      </c>
      <c r="S622" s="191">
        <v>0</v>
      </c>
      <c r="T622" s="192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3" t="s">
        <v>261</v>
      </c>
      <c r="AT622" s="193" t="s">
        <v>150</v>
      </c>
      <c r="AU622" s="193" t="s">
        <v>83</v>
      </c>
      <c r="AY622" s="20" t="s">
        <v>148</v>
      </c>
      <c r="BE622" s="194">
        <f>IF(N622="základní",J622,0)</f>
        <v>0</v>
      </c>
      <c r="BF622" s="194">
        <f>IF(N622="snížená",J622,0)</f>
        <v>0</v>
      </c>
      <c r="BG622" s="194">
        <f>IF(N622="zákl. přenesená",J622,0)</f>
        <v>0</v>
      </c>
      <c r="BH622" s="194">
        <f>IF(N622="sníž. přenesená",J622,0)</f>
        <v>0</v>
      </c>
      <c r="BI622" s="194">
        <f>IF(N622="nulová",J622,0)</f>
        <v>0</v>
      </c>
      <c r="BJ622" s="20" t="s">
        <v>81</v>
      </c>
      <c r="BK622" s="194">
        <f>ROUND(I622*H622,2)</f>
        <v>0</v>
      </c>
      <c r="BL622" s="20" t="s">
        <v>261</v>
      </c>
      <c r="BM622" s="193" t="s">
        <v>913</v>
      </c>
    </row>
    <row r="623" spans="1:65" s="2" customFormat="1" ht="11.25">
      <c r="A623" s="37"/>
      <c r="B623" s="38"/>
      <c r="C623" s="39"/>
      <c r="D623" s="195" t="s">
        <v>156</v>
      </c>
      <c r="E623" s="39"/>
      <c r="F623" s="196" t="s">
        <v>914</v>
      </c>
      <c r="G623" s="39"/>
      <c r="H623" s="39"/>
      <c r="I623" s="197"/>
      <c r="J623" s="39"/>
      <c r="K623" s="39"/>
      <c r="L623" s="42"/>
      <c r="M623" s="198"/>
      <c r="N623" s="199"/>
      <c r="O623" s="67"/>
      <c r="P623" s="67"/>
      <c r="Q623" s="67"/>
      <c r="R623" s="67"/>
      <c r="S623" s="67"/>
      <c r="T623" s="68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20" t="s">
        <v>156</v>
      </c>
      <c r="AU623" s="20" t="s">
        <v>83</v>
      </c>
    </row>
    <row r="624" spans="1:65" s="13" customFormat="1" ht="11.25">
      <c r="B624" s="200"/>
      <c r="C624" s="201"/>
      <c r="D624" s="202" t="s">
        <v>158</v>
      </c>
      <c r="E624" s="203" t="s">
        <v>21</v>
      </c>
      <c r="F624" s="204" t="s">
        <v>909</v>
      </c>
      <c r="G624" s="201"/>
      <c r="H624" s="205">
        <v>0.49199999999999999</v>
      </c>
      <c r="I624" s="206"/>
      <c r="J624" s="201"/>
      <c r="K624" s="201"/>
      <c r="L624" s="207"/>
      <c r="M624" s="208"/>
      <c r="N624" s="209"/>
      <c r="O624" s="209"/>
      <c r="P624" s="209"/>
      <c r="Q624" s="209"/>
      <c r="R624" s="209"/>
      <c r="S624" s="209"/>
      <c r="T624" s="210"/>
      <c r="AT624" s="211" t="s">
        <v>158</v>
      </c>
      <c r="AU624" s="211" t="s">
        <v>83</v>
      </c>
      <c r="AV624" s="13" t="s">
        <v>83</v>
      </c>
      <c r="AW624" s="13" t="s">
        <v>34</v>
      </c>
      <c r="AX624" s="13" t="s">
        <v>73</v>
      </c>
      <c r="AY624" s="211" t="s">
        <v>148</v>
      </c>
    </row>
    <row r="625" spans="1:65" s="14" customFormat="1" ht="11.25">
      <c r="B625" s="212"/>
      <c r="C625" s="213"/>
      <c r="D625" s="202" t="s">
        <v>158</v>
      </c>
      <c r="E625" s="214" t="s">
        <v>21</v>
      </c>
      <c r="F625" s="215" t="s">
        <v>160</v>
      </c>
      <c r="G625" s="213"/>
      <c r="H625" s="216">
        <v>0.49199999999999999</v>
      </c>
      <c r="I625" s="217"/>
      <c r="J625" s="213"/>
      <c r="K625" s="213"/>
      <c r="L625" s="218"/>
      <c r="M625" s="219"/>
      <c r="N625" s="220"/>
      <c r="O625" s="220"/>
      <c r="P625" s="220"/>
      <c r="Q625" s="220"/>
      <c r="R625" s="220"/>
      <c r="S625" s="220"/>
      <c r="T625" s="221"/>
      <c r="AT625" s="222" t="s">
        <v>158</v>
      </c>
      <c r="AU625" s="222" t="s">
        <v>83</v>
      </c>
      <c r="AV625" s="14" t="s">
        <v>161</v>
      </c>
      <c r="AW625" s="14" t="s">
        <v>34</v>
      </c>
      <c r="AX625" s="14" t="s">
        <v>81</v>
      </c>
      <c r="AY625" s="222" t="s">
        <v>148</v>
      </c>
    </row>
    <row r="626" spans="1:65" s="2" customFormat="1" ht="21.75" customHeight="1">
      <c r="A626" s="37"/>
      <c r="B626" s="38"/>
      <c r="C626" s="182" t="s">
        <v>915</v>
      </c>
      <c r="D626" s="182" t="s">
        <v>150</v>
      </c>
      <c r="E626" s="183" t="s">
        <v>916</v>
      </c>
      <c r="F626" s="184" t="s">
        <v>917</v>
      </c>
      <c r="G626" s="185" t="s">
        <v>101</v>
      </c>
      <c r="H626" s="186">
        <v>8.1999999999999993</v>
      </c>
      <c r="I626" s="187"/>
      <c r="J626" s="188">
        <f>ROUND(I626*H626,2)</f>
        <v>0</v>
      </c>
      <c r="K626" s="184" t="s">
        <v>153</v>
      </c>
      <c r="L626" s="42"/>
      <c r="M626" s="189" t="s">
        <v>21</v>
      </c>
      <c r="N626" s="190" t="s">
        <v>44</v>
      </c>
      <c r="O626" s="67"/>
      <c r="P626" s="191">
        <f>O626*H626</f>
        <v>0</v>
      </c>
      <c r="Q626" s="191">
        <v>2.9999999999999997E-4</v>
      </c>
      <c r="R626" s="191">
        <f>Q626*H626</f>
        <v>2.4599999999999995E-3</v>
      </c>
      <c r="S626" s="191">
        <v>0</v>
      </c>
      <c r="T626" s="192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93" t="s">
        <v>261</v>
      </c>
      <c r="AT626" s="193" t="s">
        <v>150</v>
      </c>
      <c r="AU626" s="193" t="s">
        <v>83</v>
      </c>
      <c r="AY626" s="20" t="s">
        <v>148</v>
      </c>
      <c r="BE626" s="194">
        <f>IF(N626="základní",J626,0)</f>
        <v>0</v>
      </c>
      <c r="BF626" s="194">
        <f>IF(N626="snížená",J626,0)</f>
        <v>0</v>
      </c>
      <c r="BG626" s="194">
        <f>IF(N626="zákl. přenesená",J626,0)</f>
        <v>0</v>
      </c>
      <c r="BH626" s="194">
        <f>IF(N626="sníž. přenesená",J626,0)</f>
        <v>0</v>
      </c>
      <c r="BI626" s="194">
        <f>IF(N626="nulová",J626,0)</f>
        <v>0</v>
      </c>
      <c r="BJ626" s="20" t="s">
        <v>81</v>
      </c>
      <c r="BK626" s="194">
        <f>ROUND(I626*H626,2)</f>
        <v>0</v>
      </c>
      <c r="BL626" s="20" t="s">
        <v>261</v>
      </c>
      <c r="BM626" s="193" t="s">
        <v>918</v>
      </c>
    </row>
    <row r="627" spans="1:65" s="2" customFormat="1" ht="11.25">
      <c r="A627" s="37"/>
      <c r="B627" s="38"/>
      <c r="C627" s="39"/>
      <c r="D627" s="195" t="s">
        <v>156</v>
      </c>
      <c r="E627" s="39"/>
      <c r="F627" s="196" t="s">
        <v>919</v>
      </c>
      <c r="G627" s="39"/>
      <c r="H627" s="39"/>
      <c r="I627" s="197"/>
      <c r="J627" s="39"/>
      <c r="K627" s="39"/>
      <c r="L627" s="42"/>
      <c r="M627" s="198"/>
      <c r="N627" s="199"/>
      <c r="O627" s="67"/>
      <c r="P627" s="67"/>
      <c r="Q627" s="67"/>
      <c r="R627" s="67"/>
      <c r="S627" s="67"/>
      <c r="T627" s="68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20" t="s">
        <v>156</v>
      </c>
      <c r="AU627" s="20" t="s">
        <v>83</v>
      </c>
    </row>
    <row r="628" spans="1:65" s="13" customFormat="1" ht="11.25">
      <c r="B628" s="200"/>
      <c r="C628" s="201"/>
      <c r="D628" s="202" t="s">
        <v>158</v>
      </c>
      <c r="E628" s="203" t="s">
        <v>21</v>
      </c>
      <c r="F628" s="204" t="s">
        <v>920</v>
      </c>
      <c r="G628" s="201"/>
      <c r="H628" s="205">
        <v>8.1999999999999993</v>
      </c>
      <c r="I628" s="206"/>
      <c r="J628" s="201"/>
      <c r="K628" s="201"/>
      <c r="L628" s="207"/>
      <c r="M628" s="208"/>
      <c r="N628" s="209"/>
      <c r="O628" s="209"/>
      <c r="P628" s="209"/>
      <c r="Q628" s="209"/>
      <c r="R628" s="209"/>
      <c r="S628" s="209"/>
      <c r="T628" s="210"/>
      <c r="AT628" s="211" t="s">
        <v>158</v>
      </c>
      <c r="AU628" s="211" t="s">
        <v>83</v>
      </c>
      <c r="AV628" s="13" t="s">
        <v>83</v>
      </c>
      <c r="AW628" s="13" t="s">
        <v>34</v>
      </c>
      <c r="AX628" s="13" t="s">
        <v>73</v>
      </c>
      <c r="AY628" s="211" t="s">
        <v>148</v>
      </c>
    </row>
    <row r="629" spans="1:65" s="14" customFormat="1" ht="11.25">
      <c r="B629" s="212"/>
      <c r="C629" s="213"/>
      <c r="D629" s="202" t="s">
        <v>158</v>
      </c>
      <c r="E629" s="214" t="s">
        <v>99</v>
      </c>
      <c r="F629" s="215" t="s">
        <v>160</v>
      </c>
      <c r="G629" s="213"/>
      <c r="H629" s="216">
        <v>8.1999999999999993</v>
      </c>
      <c r="I629" s="217"/>
      <c r="J629" s="213"/>
      <c r="K629" s="213"/>
      <c r="L629" s="218"/>
      <c r="M629" s="219"/>
      <c r="N629" s="220"/>
      <c r="O629" s="220"/>
      <c r="P629" s="220"/>
      <c r="Q629" s="220"/>
      <c r="R629" s="220"/>
      <c r="S629" s="220"/>
      <c r="T629" s="221"/>
      <c r="AT629" s="222" t="s">
        <v>158</v>
      </c>
      <c r="AU629" s="222" t="s">
        <v>83</v>
      </c>
      <c r="AV629" s="14" t="s">
        <v>161</v>
      </c>
      <c r="AW629" s="14" t="s">
        <v>34</v>
      </c>
      <c r="AX629" s="14" t="s">
        <v>81</v>
      </c>
      <c r="AY629" s="222" t="s">
        <v>148</v>
      </c>
    </row>
    <row r="630" spans="1:65" s="2" customFormat="1" ht="24.2" customHeight="1">
      <c r="A630" s="37"/>
      <c r="B630" s="38"/>
      <c r="C630" s="245" t="s">
        <v>921</v>
      </c>
      <c r="D630" s="245" t="s">
        <v>256</v>
      </c>
      <c r="E630" s="246" t="s">
        <v>922</v>
      </c>
      <c r="F630" s="247" t="s">
        <v>923</v>
      </c>
      <c r="G630" s="248" t="s">
        <v>97</v>
      </c>
      <c r="H630" s="249">
        <v>0.54100000000000004</v>
      </c>
      <c r="I630" s="250"/>
      <c r="J630" s="251">
        <f>ROUND(I630*H630,2)</f>
        <v>0</v>
      </c>
      <c r="K630" s="247" t="s">
        <v>153</v>
      </c>
      <c r="L630" s="252"/>
      <c r="M630" s="253" t="s">
        <v>21</v>
      </c>
      <c r="N630" s="254" t="s">
        <v>44</v>
      </c>
      <c r="O630" s="67"/>
      <c r="P630" s="191">
        <f>O630*H630</f>
        <v>0</v>
      </c>
      <c r="Q630" s="191">
        <v>2.1999999999999999E-2</v>
      </c>
      <c r="R630" s="191">
        <f>Q630*H630</f>
        <v>1.1901999999999999E-2</v>
      </c>
      <c r="S630" s="191">
        <v>0</v>
      </c>
      <c r="T630" s="192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3" t="s">
        <v>364</v>
      </c>
      <c r="AT630" s="193" t="s">
        <v>256</v>
      </c>
      <c r="AU630" s="193" t="s">
        <v>83</v>
      </c>
      <c r="AY630" s="20" t="s">
        <v>148</v>
      </c>
      <c r="BE630" s="194">
        <f>IF(N630="základní",J630,0)</f>
        <v>0</v>
      </c>
      <c r="BF630" s="194">
        <f>IF(N630="snížená",J630,0)</f>
        <v>0</v>
      </c>
      <c r="BG630" s="194">
        <f>IF(N630="zákl. přenesená",J630,0)</f>
        <v>0</v>
      </c>
      <c r="BH630" s="194">
        <f>IF(N630="sníž. přenesená",J630,0)</f>
        <v>0</v>
      </c>
      <c r="BI630" s="194">
        <f>IF(N630="nulová",J630,0)</f>
        <v>0</v>
      </c>
      <c r="BJ630" s="20" t="s">
        <v>81</v>
      </c>
      <c r="BK630" s="194">
        <f>ROUND(I630*H630,2)</f>
        <v>0</v>
      </c>
      <c r="BL630" s="20" t="s">
        <v>261</v>
      </c>
      <c r="BM630" s="193" t="s">
        <v>924</v>
      </c>
    </row>
    <row r="631" spans="1:65" s="13" customFormat="1" ht="11.25">
      <c r="B631" s="200"/>
      <c r="C631" s="201"/>
      <c r="D631" s="202" t="s">
        <v>158</v>
      </c>
      <c r="E631" s="203" t="s">
        <v>21</v>
      </c>
      <c r="F631" s="204" t="s">
        <v>909</v>
      </c>
      <c r="G631" s="201"/>
      <c r="H631" s="205">
        <v>0.49199999999999999</v>
      </c>
      <c r="I631" s="206"/>
      <c r="J631" s="201"/>
      <c r="K631" s="201"/>
      <c r="L631" s="207"/>
      <c r="M631" s="208"/>
      <c r="N631" s="209"/>
      <c r="O631" s="209"/>
      <c r="P631" s="209"/>
      <c r="Q631" s="209"/>
      <c r="R631" s="209"/>
      <c r="S631" s="209"/>
      <c r="T631" s="210"/>
      <c r="AT631" s="211" t="s">
        <v>158</v>
      </c>
      <c r="AU631" s="211" t="s">
        <v>83</v>
      </c>
      <c r="AV631" s="13" t="s">
        <v>83</v>
      </c>
      <c r="AW631" s="13" t="s">
        <v>34</v>
      </c>
      <c r="AX631" s="13" t="s">
        <v>73</v>
      </c>
      <c r="AY631" s="211" t="s">
        <v>148</v>
      </c>
    </row>
    <row r="632" spans="1:65" s="14" customFormat="1" ht="11.25">
      <c r="B632" s="212"/>
      <c r="C632" s="213"/>
      <c r="D632" s="202" t="s">
        <v>158</v>
      </c>
      <c r="E632" s="214" t="s">
        <v>21</v>
      </c>
      <c r="F632" s="215" t="s">
        <v>160</v>
      </c>
      <c r="G632" s="213"/>
      <c r="H632" s="216">
        <v>0.49199999999999999</v>
      </c>
      <c r="I632" s="217"/>
      <c r="J632" s="213"/>
      <c r="K632" s="213"/>
      <c r="L632" s="218"/>
      <c r="M632" s="219"/>
      <c r="N632" s="220"/>
      <c r="O632" s="220"/>
      <c r="P632" s="220"/>
      <c r="Q632" s="220"/>
      <c r="R632" s="220"/>
      <c r="S632" s="220"/>
      <c r="T632" s="221"/>
      <c r="AT632" s="222" t="s">
        <v>158</v>
      </c>
      <c r="AU632" s="222" t="s">
        <v>83</v>
      </c>
      <c r="AV632" s="14" t="s">
        <v>161</v>
      </c>
      <c r="AW632" s="14" t="s">
        <v>34</v>
      </c>
      <c r="AX632" s="14" t="s">
        <v>81</v>
      </c>
      <c r="AY632" s="222" t="s">
        <v>148</v>
      </c>
    </row>
    <row r="633" spans="1:65" s="13" customFormat="1" ht="11.25">
      <c r="B633" s="200"/>
      <c r="C633" s="201"/>
      <c r="D633" s="202" t="s">
        <v>158</v>
      </c>
      <c r="E633" s="201"/>
      <c r="F633" s="204" t="s">
        <v>925</v>
      </c>
      <c r="G633" s="201"/>
      <c r="H633" s="205">
        <v>0.54100000000000004</v>
      </c>
      <c r="I633" s="206"/>
      <c r="J633" s="201"/>
      <c r="K633" s="201"/>
      <c r="L633" s="207"/>
      <c r="M633" s="208"/>
      <c r="N633" s="209"/>
      <c r="O633" s="209"/>
      <c r="P633" s="209"/>
      <c r="Q633" s="209"/>
      <c r="R633" s="209"/>
      <c r="S633" s="209"/>
      <c r="T633" s="210"/>
      <c r="AT633" s="211" t="s">
        <v>158</v>
      </c>
      <c r="AU633" s="211" t="s">
        <v>83</v>
      </c>
      <c r="AV633" s="13" t="s">
        <v>83</v>
      </c>
      <c r="AW633" s="13" t="s">
        <v>4</v>
      </c>
      <c r="AX633" s="13" t="s">
        <v>81</v>
      </c>
      <c r="AY633" s="211" t="s">
        <v>148</v>
      </c>
    </row>
    <row r="634" spans="1:65" s="2" customFormat="1" ht="16.5" customHeight="1">
      <c r="A634" s="37"/>
      <c r="B634" s="38"/>
      <c r="C634" s="182" t="s">
        <v>926</v>
      </c>
      <c r="D634" s="182" t="s">
        <v>150</v>
      </c>
      <c r="E634" s="183" t="s">
        <v>927</v>
      </c>
      <c r="F634" s="184" t="s">
        <v>928</v>
      </c>
      <c r="G634" s="185" t="s">
        <v>101</v>
      </c>
      <c r="H634" s="186">
        <v>8.1999999999999993</v>
      </c>
      <c r="I634" s="187"/>
      <c r="J634" s="188">
        <f>ROUND(I634*H634,2)</f>
        <v>0</v>
      </c>
      <c r="K634" s="184" t="s">
        <v>153</v>
      </c>
      <c r="L634" s="42"/>
      <c r="M634" s="189" t="s">
        <v>21</v>
      </c>
      <c r="N634" s="190" t="s">
        <v>44</v>
      </c>
      <c r="O634" s="67"/>
      <c r="P634" s="191">
        <f>O634*H634</f>
        <v>0</v>
      </c>
      <c r="Q634" s="191">
        <v>9.0000000000000006E-5</v>
      </c>
      <c r="R634" s="191">
        <f>Q634*H634</f>
        <v>7.3799999999999994E-4</v>
      </c>
      <c r="S634" s="191">
        <v>0</v>
      </c>
      <c r="T634" s="192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3" t="s">
        <v>261</v>
      </c>
      <c r="AT634" s="193" t="s">
        <v>150</v>
      </c>
      <c r="AU634" s="193" t="s">
        <v>83</v>
      </c>
      <c r="AY634" s="20" t="s">
        <v>148</v>
      </c>
      <c r="BE634" s="194">
        <f>IF(N634="základní",J634,0)</f>
        <v>0</v>
      </c>
      <c r="BF634" s="194">
        <f>IF(N634="snížená",J634,0)</f>
        <v>0</v>
      </c>
      <c r="BG634" s="194">
        <f>IF(N634="zákl. přenesená",J634,0)</f>
        <v>0</v>
      </c>
      <c r="BH634" s="194">
        <f>IF(N634="sníž. přenesená",J634,0)</f>
        <v>0</v>
      </c>
      <c r="BI634" s="194">
        <f>IF(N634="nulová",J634,0)</f>
        <v>0</v>
      </c>
      <c r="BJ634" s="20" t="s">
        <v>81</v>
      </c>
      <c r="BK634" s="194">
        <f>ROUND(I634*H634,2)</f>
        <v>0</v>
      </c>
      <c r="BL634" s="20" t="s">
        <v>261</v>
      </c>
      <c r="BM634" s="193" t="s">
        <v>929</v>
      </c>
    </row>
    <row r="635" spans="1:65" s="2" customFormat="1" ht="11.25">
      <c r="A635" s="37"/>
      <c r="B635" s="38"/>
      <c r="C635" s="39"/>
      <c r="D635" s="195" t="s">
        <v>156</v>
      </c>
      <c r="E635" s="39"/>
      <c r="F635" s="196" t="s">
        <v>930</v>
      </c>
      <c r="G635" s="39"/>
      <c r="H635" s="39"/>
      <c r="I635" s="197"/>
      <c r="J635" s="39"/>
      <c r="K635" s="39"/>
      <c r="L635" s="42"/>
      <c r="M635" s="198"/>
      <c r="N635" s="199"/>
      <c r="O635" s="67"/>
      <c r="P635" s="67"/>
      <c r="Q635" s="67"/>
      <c r="R635" s="67"/>
      <c r="S635" s="67"/>
      <c r="T635" s="68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20" t="s">
        <v>156</v>
      </c>
      <c r="AU635" s="20" t="s">
        <v>83</v>
      </c>
    </row>
    <row r="636" spans="1:65" s="13" customFormat="1" ht="11.25">
      <c r="B636" s="200"/>
      <c r="C636" s="201"/>
      <c r="D636" s="202" t="s">
        <v>158</v>
      </c>
      <c r="E636" s="203" t="s">
        <v>21</v>
      </c>
      <c r="F636" s="204" t="s">
        <v>99</v>
      </c>
      <c r="G636" s="201"/>
      <c r="H636" s="205">
        <v>8.1999999999999993</v>
      </c>
      <c r="I636" s="206"/>
      <c r="J636" s="201"/>
      <c r="K636" s="201"/>
      <c r="L636" s="207"/>
      <c r="M636" s="208"/>
      <c r="N636" s="209"/>
      <c r="O636" s="209"/>
      <c r="P636" s="209"/>
      <c r="Q636" s="209"/>
      <c r="R636" s="209"/>
      <c r="S636" s="209"/>
      <c r="T636" s="210"/>
      <c r="AT636" s="211" t="s">
        <v>158</v>
      </c>
      <c r="AU636" s="211" t="s">
        <v>83</v>
      </c>
      <c r="AV636" s="13" t="s">
        <v>83</v>
      </c>
      <c r="AW636" s="13" t="s">
        <v>34</v>
      </c>
      <c r="AX636" s="13" t="s">
        <v>73</v>
      </c>
      <c r="AY636" s="211" t="s">
        <v>148</v>
      </c>
    </row>
    <row r="637" spans="1:65" s="14" customFormat="1" ht="11.25">
      <c r="B637" s="212"/>
      <c r="C637" s="213"/>
      <c r="D637" s="202" t="s">
        <v>158</v>
      </c>
      <c r="E637" s="214" t="s">
        <v>21</v>
      </c>
      <c r="F637" s="215" t="s">
        <v>160</v>
      </c>
      <c r="G637" s="213"/>
      <c r="H637" s="216">
        <v>8.1999999999999993</v>
      </c>
      <c r="I637" s="217"/>
      <c r="J637" s="213"/>
      <c r="K637" s="213"/>
      <c r="L637" s="218"/>
      <c r="M637" s="219"/>
      <c r="N637" s="220"/>
      <c r="O637" s="220"/>
      <c r="P637" s="220"/>
      <c r="Q637" s="220"/>
      <c r="R637" s="220"/>
      <c r="S637" s="220"/>
      <c r="T637" s="221"/>
      <c r="AT637" s="222" t="s">
        <v>158</v>
      </c>
      <c r="AU637" s="222" t="s">
        <v>83</v>
      </c>
      <c r="AV637" s="14" t="s">
        <v>161</v>
      </c>
      <c r="AW637" s="14" t="s">
        <v>34</v>
      </c>
      <c r="AX637" s="14" t="s">
        <v>81</v>
      </c>
      <c r="AY637" s="222" t="s">
        <v>148</v>
      </c>
    </row>
    <row r="638" spans="1:65" s="2" customFormat="1" ht="16.5" customHeight="1">
      <c r="A638" s="37"/>
      <c r="B638" s="38"/>
      <c r="C638" s="182" t="s">
        <v>931</v>
      </c>
      <c r="D638" s="182" t="s">
        <v>150</v>
      </c>
      <c r="E638" s="183" t="s">
        <v>932</v>
      </c>
      <c r="F638" s="184" t="s">
        <v>933</v>
      </c>
      <c r="G638" s="185" t="s">
        <v>101</v>
      </c>
      <c r="H638" s="186">
        <v>8.1999999999999993</v>
      </c>
      <c r="I638" s="187"/>
      <c r="J638" s="188">
        <f>ROUND(I638*H638,2)</f>
        <v>0</v>
      </c>
      <c r="K638" s="184" t="s">
        <v>153</v>
      </c>
      <c r="L638" s="42"/>
      <c r="M638" s="189" t="s">
        <v>21</v>
      </c>
      <c r="N638" s="190" t="s">
        <v>44</v>
      </c>
      <c r="O638" s="67"/>
      <c r="P638" s="191">
        <f>O638*H638</f>
        <v>0</v>
      </c>
      <c r="Q638" s="191">
        <v>0</v>
      </c>
      <c r="R638" s="191">
        <f>Q638*H638</f>
        <v>0</v>
      </c>
      <c r="S638" s="191">
        <v>0</v>
      </c>
      <c r="T638" s="192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3" t="s">
        <v>261</v>
      </c>
      <c r="AT638" s="193" t="s">
        <v>150</v>
      </c>
      <c r="AU638" s="193" t="s">
        <v>83</v>
      </c>
      <c r="AY638" s="20" t="s">
        <v>148</v>
      </c>
      <c r="BE638" s="194">
        <f>IF(N638="základní",J638,0)</f>
        <v>0</v>
      </c>
      <c r="BF638" s="194">
        <f>IF(N638="snížená",J638,0)</f>
        <v>0</v>
      </c>
      <c r="BG638" s="194">
        <f>IF(N638="zákl. přenesená",J638,0)</f>
        <v>0</v>
      </c>
      <c r="BH638" s="194">
        <f>IF(N638="sníž. přenesená",J638,0)</f>
        <v>0</v>
      </c>
      <c r="BI638" s="194">
        <f>IF(N638="nulová",J638,0)</f>
        <v>0</v>
      </c>
      <c r="BJ638" s="20" t="s">
        <v>81</v>
      </c>
      <c r="BK638" s="194">
        <f>ROUND(I638*H638,2)</f>
        <v>0</v>
      </c>
      <c r="BL638" s="20" t="s">
        <v>261</v>
      </c>
      <c r="BM638" s="193" t="s">
        <v>934</v>
      </c>
    </row>
    <row r="639" spans="1:65" s="2" customFormat="1" ht="11.25">
      <c r="A639" s="37"/>
      <c r="B639" s="38"/>
      <c r="C639" s="39"/>
      <c r="D639" s="195" t="s">
        <v>156</v>
      </c>
      <c r="E639" s="39"/>
      <c r="F639" s="196" t="s">
        <v>935</v>
      </c>
      <c r="G639" s="39"/>
      <c r="H639" s="39"/>
      <c r="I639" s="197"/>
      <c r="J639" s="39"/>
      <c r="K639" s="39"/>
      <c r="L639" s="42"/>
      <c r="M639" s="198"/>
      <c r="N639" s="199"/>
      <c r="O639" s="67"/>
      <c r="P639" s="67"/>
      <c r="Q639" s="67"/>
      <c r="R639" s="67"/>
      <c r="S639" s="67"/>
      <c r="T639" s="68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T639" s="20" t="s">
        <v>156</v>
      </c>
      <c r="AU639" s="20" t="s">
        <v>83</v>
      </c>
    </row>
    <row r="640" spans="1:65" s="13" customFormat="1" ht="11.25">
      <c r="B640" s="200"/>
      <c r="C640" s="201"/>
      <c r="D640" s="202" t="s">
        <v>158</v>
      </c>
      <c r="E640" s="203" t="s">
        <v>21</v>
      </c>
      <c r="F640" s="204" t="s">
        <v>99</v>
      </c>
      <c r="G640" s="201"/>
      <c r="H640" s="205">
        <v>8.1999999999999993</v>
      </c>
      <c r="I640" s="206"/>
      <c r="J640" s="201"/>
      <c r="K640" s="201"/>
      <c r="L640" s="207"/>
      <c r="M640" s="208"/>
      <c r="N640" s="209"/>
      <c r="O640" s="209"/>
      <c r="P640" s="209"/>
      <c r="Q640" s="209"/>
      <c r="R640" s="209"/>
      <c r="S640" s="209"/>
      <c r="T640" s="210"/>
      <c r="AT640" s="211" t="s">
        <v>158</v>
      </c>
      <c r="AU640" s="211" t="s">
        <v>83</v>
      </c>
      <c r="AV640" s="13" t="s">
        <v>83</v>
      </c>
      <c r="AW640" s="13" t="s">
        <v>34</v>
      </c>
      <c r="AX640" s="13" t="s">
        <v>73</v>
      </c>
      <c r="AY640" s="211" t="s">
        <v>148</v>
      </c>
    </row>
    <row r="641" spans="1:65" s="14" customFormat="1" ht="11.25">
      <c r="B641" s="212"/>
      <c r="C641" s="213"/>
      <c r="D641" s="202" t="s">
        <v>158</v>
      </c>
      <c r="E641" s="214" t="s">
        <v>21</v>
      </c>
      <c r="F641" s="215" t="s">
        <v>160</v>
      </c>
      <c r="G641" s="213"/>
      <c r="H641" s="216">
        <v>8.1999999999999993</v>
      </c>
      <c r="I641" s="217"/>
      <c r="J641" s="213"/>
      <c r="K641" s="213"/>
      <c r="L641" s="218"/>
      <c r="M641" s="219"/>
      <c r="N641" s="220"/>
      <c r="O641" s="220"/>
      <c r="P641" s="220"/>
      <c r="Q641" s="220"/>
      <c r="R641" s="220"/>
      <c r="S641" s="220"/>
      <c r="T641" s="221"/>
      <c r="AT641" s="222" t="s">
        <v>158</v>
      </c>
      <c r="AU641" s="222" t="s">
        <v>83</v>
      </c>
      <c r="AV641" s="14" t="s">
        <v>161</v>
      </c>
      <c r="AW641" s="14" t="s">
        <v>34</v>
      </c>
      <c r="AX641" s="14" t="s">
        <v>81</v>
      </c>
      <c r="AY641" s="222" t="s">
        <v>148</v>
      </c>
    </row>
    <row r="642" spans="1:65" s="2" customFormat="1" ht="16.5" customHeight="1">
      <c r="A642" s="37"/>
      <c r="B642" s="38"/>
      <c r="C642" s="182" t="s">
        <v>936</v>
      </c>
      <c r="D642" s="182" t="s">
        <v>150</v>
      </c>
      <c r="E642" s="183" t="s">
        <v>937</v>
      </c>
      <c r="F642" s="184" t="s">
        <v>938</v>
      </c>
      <c r="G642" s="185" t="s">
        <v>97</v>
      </c>
      <c r="H642" s="186">
        <v>0.49199999999999999</v>
      </c>
      <c r="I642" s="187"/>
      <c r="J642" s="188">
        <f>ROUND(I642*H642,2)</f>
        <v>0</v>
      </c>
      <c r="K642" s="184" t="s">
        <v>153</v>
      </c>
      <c r="L642" s="42"/>
      <c r="M642" s="189" t="s">
        <v>21</v>
      </c>
      <c r="N642" s="190" t="s">
        <v>44</v>
      </c>
      <c r="O642" s="67"/>
      <c r="P642" s="191">
        <f>O642*H642</f>
        <v>0</v>
      </c>
      <c r="Q642" s="191">
        <v>5.0000000000000002E-5</v>
      </c>
      <c r="R642" s="191">
        <f>Q642*H642</f>
        <v>2.4600000000000002E-5</v>
      </c>
      <c r="S642" s="191">
        <v>0</v>
      </c>
      <c r="T642" s="192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93" t="s">
        <v>261</v>
      </c>
      <c r="AT642" s="193" t="s">
        <v>150</v>
      </c>
      <c r="AU642" s="193" t="s">
        <v>83</v>
      </c>
      <c r="AY642" s="20" t="s">
        <v>148</v>
      </c>
      <c r="BE642" s="194">
        <f>IF(N642="základní",J642,0)</f>
        <v>0</v>
      </c>
      <c r="BF642" s="194">
        <f>IF(N642="snížená",J642,0)</f>
        <v>0</v>
      </c>
      <c r="BG642" s="194">
        <f>IF(N642="zákl. přenesená",J642,0)</f>
        <v>0</v>
      </c>
      <c r="BH642" s="194">
        <f>IF(N642="sníž. přenesená",J642,0)</f>
        <v>0</v>
      </c>
      <c r="BI642" s="194">
        <f>IF(N642="nulová",J642,0)</f>
        <v>0</v>
      </c>
      <c r="BJ642" s="20" t="s">
        <v>81</v>
      </c>
      <c r="BK642" s="194">
        <f>ROUND(I642*H642,2)</f>
        <v>0</v>
      </c>
      <c r="BL642" s="20" t="s">
        <v>261</v>
      </c>
      <c r="BM642" s="193" t="s">
        <v>939</v>
      </c>
    </row>
    <row r="643" spans="1:65" s="2" customFormat="1" ht="11.25">
      <c r="A643" s="37"/>
      <c r="B643" s="38"/>
      <c r="C643" s="39"/>
      <c r="D643" s="195" t="s">
        <v>156</v>
      </c>
      <c r="E643" s="39"/>
      <c r="F643" s="196" t="s">
        <v>940</v>
      </c>
      <c r="G643" s="39"/>
      <c r="H643" s="39"/>
      <c r="I643" s="197"/>
      <c r="J643" s="39"/>
      <c r="K643" s="39"/>
      <c r="L643" s="42"/>
      <c r="M643" s="198"/>
      <c r="N643" s="199"/>
      <c r="O643" s="67"/>
      <c r="P643" s="67"/>
      <c r="Q643" s="67"/>
      <c r="R643" s="67"/>
      <c r="S643" s="67"/>
      <c r="T643" s="68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20" t="s">
        <v>156</v>
      </c>
      <c r="AU643" s="20" t="s">
        <v>83</v>
      </c>
    </row>
    <row r="644" spans="1:65" s="13" customFormat="1" ht="11.25">
      <c r="B644" s="200"/>
      <c r="C644" s="201"/>
      <c r="D644" s="202" t="s">
        <v>158</v>
      </c>
      <c r="E644" s="203" t="s">
        <v>21</v>
      </c>
      <c r="F644" s="204" t="s">
        <v>909</v>
      </c>
      <c r="G644" s="201"/>
      <c r="H644" s="205">
        <v>0.49199999999999999</v>
      </c>
      <c r="I644" s="206"/>
      <c r="J644" s="201"/>
      <c r="K644" s="201"/>
      <c r="L644" s="207"/>
      <c r="M644" s="208"/>
      <c r="N644" s="209"/>
      <c r="O644" s="209"/>
      <c r="P644" s="209"/>
      <c r="Q644" s="209"/>
      <c r="R644" s="209"/>
      <c r="S644" s="209"/>
      <c r="T644" s="210"/>
      <c r="AT644" s="211" t="s">
        <v>158</v>
      </c>
      <c r="AU644" s="211" t="s">
        <v>83</v>
      </c>
      <c r="AV644" s="13" t="s">
        <v>83</v>
      </c>
      <c r="AW644" s="13" t="s">
        <v>34</v>
      </c>
      <c r="AX644" s="13" t="s">
        <v>73</v>
      </c>
      <c r="AY644" s="211" t="s">
        <v>148</v>
      </c>
    </row>
    <row r="645" spans="1:65" s="14" customFormat="1" ht="11.25">
      <c r="B645" s="212"/>
      <c r="C645" s="213"/>
      <c r="D645" s="202" t="s">
        <v>158</v>
      </c>
      <c r="E645" s="214" t="s">
        <v>21</v>
      </c>
      <c r="F645" s="215" t="s">
        <v>160</v>
      </c>
      <c r="G645" s="213"/>
      <c r="H645" s="216">
        <v>0.49199999999999999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AT645" s="222" t="s">
        <v>158</v>
      </c>
      <c r="AU645" s="222" t="s">
        <v>83</v>
      </c>
      <c r="AV645" s="14" t="s">
        <v>161</v>
      </c>
      <c r="AW645" s="14" t="s">
        <v>34</v>
      </c>
      <c r="AX645" s="14" t="s">
        <v>81</v>
      </c>
      <c r="AY645" s="222" t="s">
        <v>148</v>
      </c>
    </row>
    <row r="646" spans="1:65" s="2" customFormat="1" ht="24.2" customHeight="1">
      <c r="A646" s="37"/>
      <c r="B646" s="38"/>
      <c r="C646" s="182" t="s">
        <v>941</v>
      </c>
      <c r="D646" s="182" t="s">
        <v>150</v>
      </c>
      <c r="E646" s="183" t="s">
        <v>942</v>
      </c>
      <c r="F646" s="184" t="s">
        <v>943</v>
      </c>
      <c r="G646" s="185" t="s">
        <v>229</v>
      </c>
      <c r="H646" s="186">
        <v>1.4999999999999999E-2</v>
      </c>
      <c r="I646" s="187"/>
      <c r="J646" s="188">
        <f>ROUND(I646*H646,2)</f>
        <v>0</v>
      </c>
      <c r="K646" s="184" t="s">
        <v>153</v>
      </c>
      <c r="L646" s="42"/>
      <c r="M646" s="189" t="s">
        <v>21</v>
      </c>
      <c r="N646" s="190" t="s">
        <v>44</v>
      </c>
      <c r="O646" s="67"/>
      <c r="P646" s="191">
        <f>O646*H646</f>
        <v>0</v>
      </c>
      <c r="Q646" s="191">
        <v>0</v>
      </c>
      <c r="R646" s="191">
        <f>Q646*H646</f>
        <v>0</v>
      </c>
      <c r="S646" s="191">
        <v>0</v>
      </c>
      <c r="T646" s="192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3" t="s">
        <v>261</v>
      </c>
      <c r="AT646" s="193" t="s">
        <v>150</v>
      </c>
      <c r="AU646" s="193" t="s">
        <v>83</v>
      </c>
      <c r="AY646" s="20" t="s">
        <v>148</v>
      </c>
      <c r="BE646" s="194">
        <f>IF(N646="základní",J646,0)</f>
        <v>0</v>
      </c>
      <c r="BF646" s="194">
        <f>IF(N646="snížená",J646,0)</f>
        <v>0</v>
      </c>
      <c r="BG646" s="194">
        <f>IF(N646="zákl. přenesená",J646,0)</f>
        <v>0</v>
      </c>
      <c r="BH646" s="194">
        <f>IF(N646="sníž. přenesená",J646,0)</f>
        <v>0</v>
      </c>
      <c r="BI646" s="194">
        <f>IF(N646="nulová",J646,0)</f>
        <v>0</v>
      </c>
      <c r="BJ646" s="20" t="s">
        <v>81</v>
      </c>
      <c r="BK646" s="194">
        <f>ROUND(I646*H646,2)</f>
        <v>0</v>
      </c>
      <c r="BL646" s="20" t="s">
        <v>261</v>
      </c>
      <c r="BM646" s="193" t="s">
        <v>944</v>
      </c>
    </row>
    <row r="647" spans="1:65" s="2" customFormat="1" ht="11.25">
      <c r="A647" s="37"/>
      <c r="B647" s="38"/>
      <c r="C647" s="39"/>
      <c r="D647" s="195" t="s">
        <v>156</v>
      </c>
      <c r="E647" s="39"/>
      <c r="F647" s="196" t="s">
        <v>945</v>
      </c>
      <c r="G647" s="39"/>
      <c r="H647" s="39"/>
      <c r="I647" s="197"/>
      <c r="J647" s="39"/>
      <c r="K647" s="39"/>
      <c r="L647" s="42"/>
      <c r="M647" s="198"/>
      <c r="N647" s="199"/>
      <c r="O647" s="67"/>
      <c r="P647" s="67"/>
      <c r="Q647" s="67"/>
      <c r="R647" s="67"/>
      <c r="S647" s="67"/>
      <c r="T647" s="68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20" t="s">
        <v>156</v>
      </c>
      <c r="AU647" s="20" t="s">
        <v>83</v>
      </c>
    </row>
    <row r="648" spans="1:65" s="12" customFormat="1" ht="22.9" customHeight="1">
      <c r="B648" s="166"/>
      <c r="C648" s="167"/>
      <c r="D648" s="168" t="s">
        <v>72</v>
      </c>
      <c r="E648" s="180" t="s">
        <v>946</v>
      </c>
      <c r="F648" s="180" t="s">
        <v>947</v>
      </c>
      <c r="G648" s="167"/>
      <c r="H648" s="167"/>
      <c r="I648" s="170"/>
      <c r="J648" s="181">
        <f>BK648</f>
        <v>0</v>
      </c>
      <c r="K648" s="167"/>
      <c r="L648" s="172"/>
      <c r="M648" s="173"/>
      <c r="N648" s="174"/>
      <c r="O648" s="174"/>
      <c r="P648" s="175">
        <f>SUM(P649:P664)</f>
        <v>0</v>
      </c>
      <c r="Q648" s="174"/>
      <c r="R648" s="175">
        <f>SUM(R649:R664)</f>
        <v>6.7987500000000006E-2</v>
      </c>
      <c r="S648" s="174"/>
      <c r="T648" s="176">
        <f>SUM(T649:T664)</f>
        <v>0</v>
      </c>
      <c r="AR648" s="177" t="s">
        <v>83</v>
      </c>
      <c r="AT648" s="178" t="s">
        <v>72</v>
      </c>
      <c r="AU648" s="178" t="s">
        <v>81</v>
      </c>
      <c r="AY648" s="177" t="s">
        <v>148</v>
      </c>
      <c r="BK648" s="179">
        <f>SUM(BK649:BK664)</f>
        <v>0</v>
      </c>
    </row>
    <row r="649" spans="1:65" s="2" customFormat="1" ht="16.5" customHeight="1">
      <c r="A649" s="37"/>
      <c r="B649" s="38"/>
      <c r="C649" s="182" t="s">
        <v>948</v>
      </c>
      <c r="D649" s="182" t="s">
        <v>150</v>
      </c>
      <c r="E649" s="183" t="s">
        <v>949</v>
      </c>
      <c r="F649" s="184" t="s">
        <v>950</v>
      </c>
      <c r="G649" s="185" t="s">
        <v>97</v>
      </c>
      <c r="H649" s="186">
        <v>138.75</v>
      </c>
      <c r="I649" s="187"/>
      <c r="J649" s="188">
        <f>ROUND(I649*H649,2)</f>
        <v>0</v>
      </c>
      <c r="K649" s="184" t="s">
        <v>153</v>
      </c>
      <c r="L649" s="42"/>
      <c r="M649" s="189" t="s">
        <v>21</v>
      </c>
      <c r="N649" s="190" t="s">
        <v>44</v>
      </c>
      <c r="O649" s="67"/>
      <c r="P649" s="191">
        <f>O649*H649</f>
        <v>0</v>
      </c>
      <c r="Q649" s="191">
        <v>0</v>
      </c>
      <c r="R649" s="191">
        <f>Q649*H649</f>
        <v>0</v>
      </c>
      <c r="S649" s="191">
        <v>0</v>
      </c>
      <c r="T649" s="192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3" t="s">
        <v>261</v>
      </c>
      <c r="AT649" s="193" t="s">
        <v>150</v>
      </c>
      <c r="AU649" s="193" t="s">
        <v>83</v>
      </c>
      <c r="AY649" s="20" t="s">
        <v>148</v>
      </c>
      <c r="BE649" s="194">
        <f>IF(N649="základní",J649,0)</f>
        <v>0</v>
      </c>
      <c r="BF649" s="194">
        <f>IF(N649="snížená",J649,0)</f>
        <v>0</v>
      </c>
      <c r="BG649" s="194">
        <f>IF(N649="zákl. přenesená",J649,0)</f>
        <v>0</v>
      </c>
      <c r="BH649" s="194">
        <f>IF(N649="sníž. přenesená",J649,0)</f>
        <v>0</v>
      </c>
      <c r="BI649" s="194">
        <f>IF(N649="nulová",J649,0)</f>
        <v>0</v>
      </c>
      <c r="BJ649" s="20" t="s">
        <v>81</v>
      </c>
      <c r="BK649" s="194">
        <f>ROUND(I649*H649,2)</f>
        <v>0</v>
      </c>
      <c r="BL649" s="20" t="s">
        <v>261</v>
      </c>
      <c r="BM649" s="193" t="s">
        <v>951</v>
      </c>
    </row>
    <row r="650" spans="1:65" s="2" customFormat="1" ht="11.25">
      <c r="A650" s="37"/>
      <c r="B650" s="38"/>
      <c r="C650" s="39"/>
      <c r="D650" s="195" t="s">
        <v>156</v>
      </c>
      <c r="E650" s="39"/>
      <c r="F650" s="196" t="s">
        <v>952</v>
      </c>
      <c r="G650" s="39"/>
      <c r="H650" s="39"/>
      <c r="I650" s="197"/>
      <c r="J650" s="39"/>
      <c r="K650" s="39"/>
      <c r="L650" s="42"/>
      <c r="M650" s="198"/>
      <c r="N650" s="199"/>
      <c r="O650" s="67"/>
      <c r="P650" s="67"/>
      <c r="Q650" s="67"/>
      <c r="R650" s="67"/>
      <c r="S650" s="67"/>
      <c r="T650" s="68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20" t="s">
        <v>156</v>
      </c>
      <c r="AU650" s="20" t="s">
        <v>83</v>
      </c>
    </row>
    <row r="651" spans="1:65" s="13" customFormat="1" ht="11.25">
      <c r="B651" s="200"/>
      <c r="C651" s="201"/>
      <c r="D651" s="202" t="s">
        <v>158</v>
      </c>
      <c r="E651" s="203" t="s">
        <v>21</v>
      </c>
      <c r="F651" s="204" t="s">
        <v>953</v>
      </c>
      <c r="G651" s="201"/>
      <c r="H651" s="205">
        <v>138.75</v>
      </c>
      <c r="I651" s="206"/>
      <c r="J651" s="201"/>
      <c r="K651" s="201"/>
      <c r="L651" s="207"/>
      <c r="M651" s="208"/>
      <c r="N651" s="209"/>
      <c r="O651" s="209"/>
      <c r="P651" s="209"/>
      <c r="Q651" s="209"/>
      <c r="R651" s="209"/>
      <c r="S651" s="209"/>
      <c r="T651" s="210"/>
      <c r="AT651" s="211" t="s">
        <v>158</v>
      </c>
      <c r="AU651" s="211" t="s">
        <v>83</v>
      </c>
      <c r="AV651" s="13" t="s">
        <v>83</v>
      </c>
      <c r="AW651" s="13" t="s">
        <v>34</v>
      </c>
      <c r="AX651" s="13" t="s">
        <v>73</v>
      </c>
      <c r="AY651" s="211" t="s">
        <v>148</v>
      </c>
    </row>
    <row r="652" spans="1:65" s="14" customFormat="1" ht="11.25">
      <c r="B652" s="212"/>
      <c r="C652" s="213"/>
      <c r="D652" s="202" t="s">
        <v>158</v>
      </c>
      <c r="E652" s="214" t="s">
        <v>21</v>
      </c>
      <c r="F652" s="215" t="s">
        <v>160</v>
      </c>
      <c r="G652" s="213"/>
      <c r="H652" s="216">
        <v>138.75</v>
      </c>
      <c r="I652" s="217"/>
      <c r="J652" s="213"/>
      <c r="K652" s="213"/>
      <c r="L652" s="218"/>
      <c r="M652" s="219"/>
      <c r="N652" s="220"/>
      <c r="O652" s="220"/>
      <c r="P652" s="220"/>
      <c r="Q652" s="220"/>
      <c r="R652" s="220"/>
      <c r="S652" s="220"/>
      <c r="T652" s="221"/>
      <c r="AT652" s="222" t="s">
        <v>158</v>
      </c>
      <c r="AU652" s="222" t="s">
        <v>83</v>
      </c>
      <c r="AV652" s="14" t="s">
        <v>161</v>
      </c>
      <c r="AW652" s="14" t="s">
        <v>34</v>
      </c>
      <c r="AX652" s="14" t="s">
        <v>81</v>
      </c>
      <c r="AY652" s="222" t="s">
        <v>148</v>
      </c>
    </row>
    <row r="653" spans="1:65" s="2" customFormat="1" ht="16.5" customHeight="1">
      <c r="A653" s="37"/>
      <c r="B653" s="38"/>
      <c r="C653" s="182" t="s">
        <v>954</v>
      </c>
      <c r="D653" s="182" t="s">
        <v>150</v>
      </c>
      <c r="E653" s="183" t="s">
        <v>955</v>
      </c>
      <c r="F653" s="184" t="s">
        <v>956</v>
      </c>
      <c r="G653" s="185" t="s">
        <v>97</v>
      </c>
      <c r="H653" s="186">
        <v>138.75</v>
      </c>
      <c r="I653" s="187"/>
      <c r="J653" s="188">
        <f>ROUND(I653*H653,2)</f>
        <v>0</v>
      </c>
      <c r="K653" s="184" t="s">
        <v>153</v>
      </c>
      <c r="L653" s="42"/>
      <c r="M653" s="189" t="s">
        <v>21</v>
      </c>
      <c r="N653" s="190" t="s">
        <v>44</v>
      </c>
      <c r="O653" s="67"/>
      <c r="P653" s="191">
        <f>O653*H653</f>
        <v>0</v>
      </c>
      <c r="Q653" s="191">
        <v>2.0000000000000001E-4</v>
      </c>
      <c r="R653" s="191">
        <f>Q653*H653</f>
        <v>2.775E-2</v>
      </c>
      <c r="S653" s="191">
        <v>0</v>
      </c>
      <c r="T653" s="192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93" t="s">
        <v>261</v>
      </c>
      <c r="AT653" s="193" t="s">
        <v>150</v>
      </c>
      <c r="AU653" s="193" t="s">
        <v>83</v>
      </c>
      <c r="AY653" s="20" t="s">
        <v>148</v>
      </c>
      <c r="BE653" s="194">
        <f>IF(N653="základní",J653,0)</f>
        <v>0</v>
      </c>
      <c r="BF653" s="194">
        <f>IF(N653="snížená",J653,0)</f>
        <v>0</v>
      </c>
      <c r="BG653" s="194">
        <f>IF(N653="zákl. přenesená",J653,0)</f>
        <v>0</v>
      </c>
      <c r="BH653" s="194">
        <f>IF(N653="sníž. přenesená",J653,0)</f>
        <v>0</v>
      </c>
      <c r="BI653" s="194">
        <f>IF(N653="nulová",J653,0)</f>
        <v>0</v>
      </c>
      <c r="BJ653" s="20" t="s">
        <v>81</v>
      </c>
      <c r="BK653" s="194">
        <f>ROUND(I653*H653,2)</f>
        <v>0</v>
      </c>
      <c r="BL653" s="20" t="s">
        <v>261</v>
      </c>
      <c r="BM653" s="193" t="s">
        <v>957</v>
      </c>
    </row>
    <row r="654" spans="1:65" s="2" customFormat="1" ht="11.25">
      <c r="A654" s="37"/>
      <c r="B654" s="38"/>
      <c r="C654" s="39"/>
      <c r="D654" s="195" t="s">
        <v>156</v>
      </c>
      <c r="E654" s="39"/>
      <c r="F654" s="196" t="s">
        <v>958</v>
      </c>
      <c r="G654" s="39"/>
      <c r="H654" s="39"/>
      <c r="I654" s="197"/>
      <c r="J654" s="39"/>
      <c r="K654" s="39"/>
      <c r="L654" s="42"/>
      <c r="M654" s="198"/>
      <c r="N654" s="199"/>
      <c r="O654" s="67"/>
      <c r="P654" s="67"/>
      <c r="Q654" s="67"/>
      <c r="R654" s="67"/>
      <c r="S654" s="67"/>
      <c r="T654" s="68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20" t="s">
        <v>156</v>
      </c>
      <c r="AU654" s="20" t="s">
        <v>83</v>
      </c>
    </row>
    <row r="655" spans="1:65" s="13" customFormat="1" ht="11.25">
      <c r="B655" s="200"/>
      <c r="C655" s="201"/>
      <c r="D655" s="202" t="s">
        <v>158</v>
      </c>
      <c r="E655" s="203" t="s">
        <v>21</v>
      </c>
      <c r="F655" s="204" t="s">
        <v>953</v>
      </c>
      <c r="G655" s="201"/>
      <c r="H655" s="205">
        <v>138.75</v>
      </c>
      <c r="I655" s="206"/>
      <c r="J655" s="201"/>
      <c r="K655" s="201"/>
      <c r="L655" s="207"/>
      <c r="M655" s="208"/>
      <c r="N655" s="209"/>
      <c r="O655" s="209"/>
      <c r="P655" s="209"/>
      <c r="Q655" s="209"/>
      <c r="R655" s="209"/>
      <c r="S655" s="209"/>
      <c r="T655" s="210"/>
      <c r="AT655" s="211" t="s">
        <v>158</v>
      </c>
      <c r="AU655" s="211" t="s">
        <v>83</v>
      </c>
      <c r="AV655" s="13" t="s">
        <v>83</v>
      </c>
      <c r="AW655" s="13" t="s">
        <v>34</v>
      </c>
      <c r="AX655" s="13" t="s">
        <v>73</v>
      </c>
      <c r="AY655" s="211" t="s">
        <v>148</v>
      </c>
    </row>
    <row r="656" spans="1:65" s="14" customFormat="1" ht="11.25">
      <c r="B656" s="212"/>
      <c r="C656" s="213"/>
      <c r="D656" s="202" t="s">
        <v>158</v>
      </c>
      <c r="E656" s="214" t="s">
        <v>21</v>
      </c>
      <c r="F656" s="215" t="s">
        <v>160</v>
      </c>
      <c r="G656" s="213"/>
      <c r="H656" s="216">
        <v>138.75</v>
      </c>
      <c r="I656" s="217"/>
      <c r="J656" s="213"/>
      <c r="K656" s="213"/>
      <c r="L656" s="218"/>
      <c r="M656" s="219"/>
      <c r="N656" s="220"/>
      <c r="O656" s="220"/>
      <c r="P656" s="220"/>
      <c r="Q656" s="220"/>
      <c r="R656" s="220"/>
      <c r="S656" s="220"/>
      <c r="T656" s="221"/>
      <c r="AT656" s="222" t="s">
        <v>158</v>
      </c>
      <c r="AU656" s="222" t="s">
        <v>83</v>
      </c>
      <c r="AV656" s="14" t="s">
        <v>161</v>
      </c>
      <c r="AW656" s="14" t="s">
        <v>34</v>
      </c>
      <c r="AX656" s="14" t="s">
        <v>81</v>
      </c>
      <c r="AY656" s="222" t="s">
        <v>148</v>
      </c>
    </row>
    <row r="657" spans="1:65" s="2" customFormat="1" ht="24.2" customHeight="1">
      <c r="A657" s="37"/>
      <c r="B657" s="38"/>
      <c r="C657" s="182" t="s">
        <v>959</v>
      </c>
      <c r="D657" s="182" t="s">
        <v>150</v>
      </c>
      <c r="E657" s="183" t="s">
        <v>960</v>
      </c>
      <c r="F657" s="184" t="s">
        <v>961</v>
      </c>
      <c r="G657" s="185" t="s">
        <v>97</v>
      </c>
      <c r="H657" s="186">
        <v>138.75</v>
      </c>
      <c r="I657" s="187"/>
      <c r="J657" s="188">
        <f>ROUND(I657*H657,2)</f>
        <v>0</v>
      </c>
      <c r="K657" s="184" t="s">
        <v>153</v>
      </c>
      <c r="L657" s="42"/>
      <c r="M657" s="189" t="s">
        <v>21</v>
      </c>
      <c r="N657" s="190" t="s">
        <v>44</v>
      </c>
      <c r="O657" s="67"/>
      <c r="P657" s="191">
        <f>O657*H657</f>
        <v>0</v>
      </c>
      <c r="Q657" s="191">
        <v>2.9E-4</v>
      </c>
      <c r="R657" s="191">
        <f>Q657*H657</f>
        <v>4.0237500000000002E-2</v>
      </c>
      <c r="S657" s="191">
        <v>0</v>
      </c>
      <c r="T657" s="192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93" t="s">
        <v>261</v>
      </c>
      <c r="AT657" s="193" t="s">
        <v>150</v>
      </c>
      <c r="AU657" s="193" t="s">
        <v>83</v>
      </c>
      <c r="AY657" s="20" t="s">
        <v>148</v>
      </c>
      <c r="BE657" s="194">
        <f>IF(N657="základní",J657,0)</f>
        <v>0</v>
      </c>
      <c r="BF657" s="194">
        <f>IF(N657="snížená",J657,0)</f>
        <v>0</v>
      </c>
      <c r="BG657" s="194">
        <f>IF(N657="zákl. přenesená",J657,0)</f>
        <v>0</v>
      </c>
      <c r="BH657" s="194">
        <f>IF(N657="sníž. přenesená",J657,0)</f>
        <v>0</v>
      </c>
      <c r="BI657" s="194">
        <f>IF(N657="nulová",J657,0)</f>
        <v>0</v>
      </c>
      <c r="BJ657" s="20" t="s">
        <v>81</v>
      </c>
      <c r="BK657" s="194">
        <f>ROUND(I657*H657,2)</f>
        <v>0</v>
      </c>
      <c r="BL657" s="20" t="s">
        <v>261</v>
      </c>
      <c r="BM657" s="193" t="s">
        <v>962</v>
      </c>
    </row>
    <row r="658" spans="1:65" s="2" customFormat="1" ht="11.25">
      <c r="A658" s="37"/>
      <c r="B658" s="38"/>
      <c r="C658" s="39"/>
      <c r="D658" s="195" t="s">
        <v>156</v>
      </c>
      <c r="E658" s="39"/>
      <c r="F658" s="196" t="s">
        <v>963</v>
      </c>
      <c r="G658" s="39"/>
      <c r="H658" s="39"/>
      <c r="I658" s="197"/>
      <c r="J658" s="39"/>
      <c r="K658" s="39"/>
      <c r="L658" s="42"/>
      <c r="M658" s="198"/>
      <c r="N658" s="199"/>
      <c r="O658" s="67"/>
      <c r="P658" s="67"/>
      <c r="Q658" s="67"/>
      <c r="R658" s="67"/>
      <c r="S658" s="67"/>
      <c r="T658" s="68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20" t="s">
        <v>156</v>
      </c>
      <c r="AU658" s="20" t="s">
        <v>83</v>
      </c>
    </row>
    <row r="659" spans="1:65" s="15" customFormat="1" ht="11.25">
      <c r="B659" s="223"/>
      <c r="C659" s="224"/>
      <c r="D659" s="202" t="s">
        <v>158</v>
      </c>
      <c r="E659" s="225" t="s">
        <v>21</v>
      </c>
      <c r="F659" s="226" t="s">
        <v>964</v>
      </c>
      <c r="G659" s="224"/>
      <c r="H659" s="225" t="s">
        <v>21</v>
      </c>
      <c r="I659" s="227"/>
      <c r="J659" s="224"/>
      <c r="K659" s="224"/>
      <c r="L659" s="228"/>
      <c r="M659" s="229"/>
      <c r="N659" s="230"/>
      <c r="O659" s="230"/>
      <c r="P659" s="230"/>
      <c r="Q659" s="230"/>
      <c r="R659" s="230"/>
      <c r="S659" s="230"/>
      <c r="T659" s="231"/>
      <c r="AT659" s="232" t="s">
        <v>158</v>
      </c>
      <c r="AU659" s="232" t="s">
        <v>83</v>
      </c>
      <c r="AV659" s="15" t="s">
        <v>81</v>
      </c>
      <c r="AW659" s="15" t="s">
        <v>34</v>
      </c>
      <c r="AX659" s="15" t="s">
        <v>73</v>
      </c>
      <c r="AY659" s="232" t="s">
        <v>148</v>
      </c>
    </row>
    <row r="660" spans="1:65" s="13" customFormat="1" ht="11.25">
      <c r="B660" s="200"/>
      <c r="C660" s="201"/>
      <c r="D660" s="202" t="s">
        <v>158</v>
      </c>
      <c r="E660" s="203" t="s">
        <v>21</v>
      </c>
      <c r="F660" s="204" t="s">
        <v>965</v>
      </c>
      <c r="G660" s="201"/>
      <c r="H660" s="205">
        <v>43.2</v>
      </c>
      <c r="I660" s="206"/>
      <c r="J660" s="201"/>
      <c r="K660" s="201"/>
      <c r="L660" s="207"/>
      <c r="M660" s="208"/>
      <c r="N660" s="209"/>
      <c r="O660" s="209"/>
      <c r="P660" s="209"/>
      <c r="Q660" s="209"/>
      <c r="R660" s="209"/>
      <c r="S660" s="209"/>
      <c r="T660" s="210"/>
      <c r="AT660" s="211" t="s">
        <v>158</v>
      </c>
      <c r="AU660" s="211" t="s">
        <v>83</v>
      </c>
      <c r="AV660" s="13" t="s">
        <v>83</v>
      </c>
      <c r="AW660" s="13" t="s">
        <v>34</v>
      </c>
      <c r="AX660" s="13" t="s">
        <v>73</v>
      </c>
      <c r="AY660" s="211" t="s">
        <v>148</v>
      </c>
    </row>
    <row r="661" spans="1:65" s="15" customFormat="1" ht="11.25">
      <c r="B661" s="223"/>
      <c r="C661" s="224"/>
      <c r="D661" s="202" t="s">
        <v>158</v>
      </c>
      <c r="E661" s="225" t="s">
        <v>21</v>
      </c>
      <c r="F661" s="226" t="s">
        <v>966</v>
      </c>
      <c r="G661" s="224"/>
      <c r="H661" s="225" t="s">
        <v>21</v>
      </c>
      <c r="I661" s="227"/>
      <c r="J661" s="224"/>
      <c r="K661" s="224"/>
      <c r="L661" s="228"/>
      <c r="M661" s="229"/>
      <c r="N661" s="230"/>
      <c r="O661" s="230"/>
      <c r="P661" s="230"/>
      <c r="Q661" s="230"/>
      <c r="R661" s="230"/>
      <c r="S661" s="230"/>
      <c r="T661" s="231"/>
      <c r="AT661" s="232" t="s">
        <v>158</v>
      </c>
      <c r="AU661" s="232" t="s">
        <v>83</v>
      </c>
      <c r="AV661" s="15" t="s">
        <v>81</v>
      </c>
      <c r="AW661" s="15" t="s">
        <v>34</v>
      </c>
      <c r="AX661" s="15" t="s">
        <v>73</v>
      </c>
      <c r="AY661" s="232" t="s">
        <v>148</v>
      </c>
    </row>
    <row r="662" spans="1:65" s="13" customFormat="1" ht="11.25">
      <c r="B662" s="200"/>
      <c r="C662" s="201"/>
      <c r="D662" s="202" t="s">
        <v>158</v>
      </c>
      <c r="E662" s="203" t="s">
        <v>21</v>
      </c>
      <c r="F662" s="204" t="s">
        <v>967</v>
      </c>
      <c r="G662" s="201"/>
      <c r="H662" s="205">
        <v>61.23</v>
      </c>
      <c r="I662" s="206"/>
      <c r="J662" s="201"/>
      <c r="K662" s="201"/>
      <c r="L662" s="207"/>
      <c r="M662" s="208"/>
      <c r="N662" s="209"/>
      <c r="O662" s="209"/>
      <c r="P662" s="209"/>
      <c r="Q662" s="209"/>
      <c r="R662" s="209"/>
      <c r="S662" s="209"/>
      <c r="T662" s="210"/>
      <c r="AT662" s="211" t="s">
        <v>158</v>
      </c>
      <c r="AU662" s="211" t="s">
        <v>83</v>
      </c>
      <c r="AV662" s="13" t="s">
        <v>83</v>
      </c>
      <c r="AW662" s="13" t="s">
        <v>34</v>
      </c>
      <c r="AX662" s="13" t="s">
        <v>73</v>
      </c>
      <c r="AY662" s="211" t="s">
        <v>148</v>
      </c>
    </row>
    <row r="663" spans="1:65" s="13" customFormat="1" ht="11.25">
      <c r="B663" s="200"/>
      <c r="C663" s="201"/>
      <c r="D663" s="202" t="s">
        <v>158</v>
      </c>
      <c r="E663" s="203" t="s">
        <v>21</v>
      </c>
      <c r="F663" s="204" t="s">
        <v>968</v>
      </c>
      <c r="G663" s="201"/>
      <c r="H663" s="205">
        <v>34.32</v>
      </c>
      <c r="I663" s="206"/>
      <c r="J663" s="201"/>
      <c r="K663" s="201"/>
      <c r="L663" s="207"/>
      <c r="M663" s="208"/>
      <c r="N663" s="209"/>
      <c r="O663" s="209"/>
      <c r="P663" s="209"/>
      <c r="Q663" s="209"/>
      <c r="R663" s="209"/>
      <c r="S663" s="209"/>
      <c r="T663" s="210"/>
      <c r="AT663" s="211" t="s">
        <v>158</v>
      </c>
      <c r="AU663" s="211" t="s">
        <v>83</v>
      </c>
      <c r="AV663" s="13" t="s">
        <v>83</v>
      </c>
      <c r="AW663" s="13" t="s">
        <v>34</v>
      </c>
      <c r="AX663" s="13" t="s">
        <v>73</v>
      </c>
      <c r="AY663" s="211" t="s">
        <v>148</v>
      </c>
    </row>
    <row r="664" spans="1:65" s="14" customFormat="1" ht="11.25">
      <c r="B664" s="212"/>
      <c r="C664" s="213"/>
      <c r="D664" s="202" t="s">
        <v>158</v>
      </c>
      <c r="E664" s="214" t="s">
        <v>21</v>
      </c>
      <c r="F664" s="215" t="s">
        <v>160</v>
      </c>
      <c r="G664" s="213"/>
      <c r="H664" s="216">
        <v>138.75</v>
      </c>
      <c r="I664" s="217"/>
      <c r="J664" s="213"/>
      <c r="K664" s="213"/>
      <c r="L664" s="218"/>
      <c r="M664" s="256"/>
      <c r="N664" s="257"/>
      <c r="O664" s="257"/>
      <c r="P664" s="257"/>
      <c r="Q664" s="257"/>
      <c r="R664" s="257"/>
      <c r="S664" s="257"/>
      <c r="T664" s="258"/>
      <c r="AT664" s="222" t="s">
        <v>158</v>
      </c>
      <c r="AU664" s="222" t="s">
        <v>83</v>
      </c>
      <c r="AV664" s="14" t="s">
        <v>161</v>
      </c>
      <c r="AW664" s="14" t="s">
        <v>34</v>
      </c>
      <c r="AX664" s="14" t="s">
        <v>81</v>
      </c>
      <c r="AY664" s="222" t="s">
        <v>148</v>
      </c>
    </row>
    <row r="665" spans="1:65" s="2" customFormat="1" ht="6.95" customHeight="1">
      <c r="A665" s="37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42"/>
      <c r="M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</row>
  </sheetData>
  <sheetProtection algorithmName="SHA-512" hashValue="74J81oxSgDy5r/m51b5XeNkBb+0yuXdqOIO2IkTXueFjnrcfCgNeXnG5JtrC4p/buEuLELoe+uBpY04PbvSijA==" saltValue="Z+oLSMgDWsDXBtyUqb4KIWouXqJA7cTycRz9iuXcUOa0FtbBQE0yXkF+3UMsvWv/UXg1e1aaht6HnFdWNSKJMg==" spinCount="100000" sheet="1" objects="1" scenarios="1" formatColumns="0" formatRows="0" autoFilter="0"/>
  <autoFilter ref="C97:K664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2" r:id="rId1"/>
    <hyperlink ref="F106" r:id="rId2"/>
    <hyperlink ref="F110" r:id="rId3"/>
    <hyperlink ref="F114" r:id="rId4"/>
    <hyperlink ref="F122" r:id="rId5"/>
    <hyperlink ref="F128" r:id="rId6"/>
    <hyperlink ref="F132" r:id="rId7"/>
    <hyperlink ref="F143" r:id="rId8"/>
    <hyperlink ref="F152" r:id="rId9"/>
    <hyperlink ref="F163" r:id="rId10"/>
    <hyperlink ref="F167" r:id="rId11"/>
    <hyperlink ref="F171" r:id="rId12"/>
    <hyperlink ref="F177" r:id="rId13"/>
    <hyperlink ref="F191" r:id="rId14"/>
    <hyperlink ref="F199" r:id="rId15"/>
    <hyperlink ref="F204" r:id="rId16"/>
    <hyperlink ref="F212" r:id="rId17"/>
    <hyperlink ref="F216" r:id="rId18"/>
    <hyperlink ref="F220" r:id="rId19"/>
    <hyperlink ref="F224" r:id="rId20"/>
    <hyperlink ref="F229" r:id="rId21"/>
    <hyperlink ref="F236" r:id="rId22"/>
    <hyperlink ref="F242" r:id="rId23"/>
    <hyperlink ref="F248" r:id="rId24"/>
    <hyperlink ref="F252" r:id="rId25"/>
    <hyperlink ref="F257" r:id="rId26"/>
    <hyperlink ref="F262" r:id="rId27"/>
    <hyperlink ref="F266" r:id="rId28"/>
    <hyperlink ref="F270" r:id="rId29"/>
    <hyperlink ref="F278" r:id="rId30"/>
    <hyperlink ref="F282" r:id="rId31"/>
    <hyperlink ref="F287" r:id="rId32"/>
    <hyperlink ref="F294" r:id="rId33"/>
    <hyperlink ref="F298" r:id="rId34"/>
    <hyperlink ref="F305" r:id="rId35"/>
    <hyperlink ref="F309" r:id="rId36"/>
    <hyperlink ref="F315" r:id="rId37"/>
    <hyperlink ref="F319" r:id="rId38"/>
    <hyperlink ref="F323" r:id="rId39"/>
    <hyperlink ref="F328" r:id="rId40"/>
    <hyperlink ref="F333" r:id="rId41"/>
    <hyperlink ref="F337" r:id="rId42"/>
    <hyperlink ref="F342" r:id="rId43"/>
    <hyperlink ref="F346" r:id="rId44"/>
    <hyperlink ref="F350" r:id="rId45"/>
    <hyperlink ref="F357" r:id="rId46"/>
    <hyperlink ref="F362" r:id="rId47"/>
    <hyperlink ref="F370" r:id="rId48"/>
    <hyperlink ref="F377" r:id="rId49"/>
    <hyperlink ref="F382" r:id="rId50"/>
    <hyperlink ref="F387" r:id="rId51"/>
    <hyperlink ref="F391" r:id="rId52"/>
    <hyperlink ref="F395" r:id="rId53"/>
    <hyperlink ref="F399" r:id="rId54"/>
    <hyperlink ref="F404" r:id="rId55"/>
    <hyperlink ref="F410" r:id="rId56"/>
    <hyperlink ref="F416" r:id="rId57"/>
    <hyperlink ref="F423" r:id="rId58"/>
    <hyperlink ref="F428" r:id="rId59"/>
    <hyperlink ref="F432" r:id="rId60"/>
    <hyperlink ref="F436" r:id="rId61"/>
    <hyperlink ref="F440" r:id="rId62"/>
    <hyperlink ref="F446" r:id="rId63"/>
    <hyperlink ref="F450" r:id="rId64"/>
    <hyperlink ref="F463" r:id="rId65"/>
    <hyperlink ref="F467" r:id="rId66"/>
    <hyperlink ref="F471" r:id="rId67"/>
    <hyperlink ref="F475" r:id="rId68"/>
    <hyperlink ref="F480" r:id="rId69"/>
    <hyperlink ref="F484" r:id="rId70"/>
    <hyperlink ref="F488" r:id="rId71"/>
    <hyperlink ref="F492" r:id="rId72"/>
    <hyperlink ref="F497" r:id="rId73"/>
    <hyperlink ref="F499" r:id="rId74"/>
    <hyperlink ref="F501" r:id="rId75"/>
    <hyperlink ref="F505" r:id="rId76"/>
    <hyperlink ref="F508" r:id="rId77"/>
    <hyperlink ref="F512" r:id="rId78"/>
    <hyperlink ref="F519" r:id="rId79"/>
    <hyperlink ref="F523" r:id="rId80"/>
    <hyperlink ref="F527" r:id="rId81"/>
    <hyperlink ref="F531" r:id="rId82"/>
    <hyperlink ref="F534" r:id="rId83"/>
    <hyperlink ref="F538" r:id="rId84"/>
    <hyperlink ref="F542" r:id="rId85"/>
    <hyperlink ref="F546" r:id="rId86"/>
    <hyperlink ref="F548" r:id="rId87"/>
    <hyperlink ref="F552" r:id="rId88"/>
    <hyperlink ref="F557" r:id="rId89"/>
    <hyperlink ref="F566" r:id="rId90"/>
    <hyperlink ref="F573" r:id="rId91"/>
    <hyperlink ref="F587" r:id="rId92"/>
    <hyperlink ref="F594" r:id="rId93"/>
    <hyperlink ref="F600" r:id="rId94"/>
    <hyperlink ref="F606" r:id="rId95"/>
    <hyperlink ref="F610" r:id="rId96"/>
    <hyperlink ref="F616" r:id="rId97"/>
    <hyperlink ref="F619" r:id="rId98"/>
    <hyperlink ref="F623" r:id="rId99"/>
    <hyperlink ref="F627" r:id="rId100"/>
    <hyperlink ref="F635" r:id="rId101"/>
    <hyperlink ref="F639" r:id="rId102"/>
    <hyperlink ref="F643" r:id="rId103"/>
    <hyperlink ref="F647" r:id="rId104"/>
    <hyperlink ref="F650" r:id="rId105"/>
    <hyperlink ref="F654" r:id="rId106"/>
    <hyperlink ref="F658" r:id="rId10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7"/>
  <sheetViews>
    <sheetView showGridLines="0" topLeftCell="A25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AT2" s="20" t="s">
        <v>90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83</v>
      </c>
    </row>
    <row r="4" spans="1:46" s="1" customFormat="1" ht="24.95" customHeight="1">
      <c r="B4" s="23"/>
      <c r="D4" s="114" t="s">
        <v>103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08" t="str">
        <f>'Rekapitulace stavby'!K6</f>
        <v>CPA DELFÍN - AQUAPARK PŘÍSTAVBA VNĚJŠÍHO SCHODIŠTĚ (podrobný propočet pro SP)</v>
      </c>
      <c r="F7" s="409"/>
      <c r="G7" s="409"/>
      <c r="H7" s="409"/>
      <c r="L7" s="23"/>
    </row>
    <row r="8" spans="1:46" s="1" customFormat="1" ht="12" customHeight="1">
      <c r="B8" s="23"/>
      <c r="D8" s="116" t="s">
        <v>107</v>
      </c>
      <c r="L8" s="23"/>
    </row>
    <row r="9" spans="1:46" s="2" customFormat="1" ht="16.5" customHeight="1">
      <c r="A9" s="37"/>
      <c r="B9" s="42"/>
      <c r="C9" s="37"/>
      <c r="D9" s="37"/>
      <c r="E9" s="408" t="s">
        <v>969</v>
      </c>
      <c r="F9" s="411"/>
      <c r="G9" s="411"/>
      <c r="H9" s="41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6" t="s">
        <v>970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10" t="s">
        <v>971</v>
      </c>
      <c r="F11" s="411"/>
      <c r="G11" s="411"/>
      <c r="H11" s="411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1.25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6" t="s">
        <v>18</v>
      </c>
      <c r="E13" s="37"/>
      <c r="F13" s="106" t="s">
        <v>19</v>
      </c>
      <c r="G13" s="37"/>
      <c r="H13" s="37"/>
      <c r="I13" s="116" t="s">
        <v>20</v>
      </c>
      <c r="J13" s="106" t="s">
        <v>21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15. 10. 2025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6" t="s">
        <v>26</v>
      </c>
      <c r="E16" s="37"/>
      <c r="F16" s="37"/>
      <c r="G16" s="37"/>
      <c r="H16" s="37"/>
      <c r="I16" s="116" t="s">
        <v>27</v>
      </c>
      <c r="J16" s="106" t="s">
        <v>21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28</v>
      </c>
      <c r="F17" s="37"/>
      <c r="G17" s="37"/>
      <c r="H17" s="37"/>
      <c r="I17" s="116" t="s">
        <v>29</v>
      </c>
      <c r="J17" s="106" t="s">
        <v>21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6" t="s">
        <v>30</v>
      </c>
      <c r="E19" s="37"/>
      <c r="F19" s="37"/>
      <c r="G19" s="37"/>
      <c r="H19" s="37"/>
      <c r="I19" s="116" t="s">
        <v>27</v>
      </c>
      <c r="J19" s="33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12" t="str">
        <f>'Rekapitulace stavby'!E14</f>
        <v>Vyplň údaj</v>
      </c>
      <c r="F20" s="413"/>
      <c r="G20" s="413"/>
      <c r="H20" s="413"/>
      <c r="I20" s="116" t="s">
        <v>29</v>
      </c>
      <c r="J20" s="33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6" t="s">
        <v>32</v>
      </c>
      <c r="E22" s="37"/>
      <c r="F22" s="37"/>
      <c r="G22" s="37"/>
      <c r="H22" s="37"/>
      <c r="I22" s="116" t="s">
        <v>27</v>
      </c>
      <c r="J22" s="106" t="s">
        <v>21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">
        <v>33</v>
      </c>
      <c r="F23" s="37"/>
      <c r="G23" s="37"/>
      <c r="H23" s="37"/>
      <c r="I23" s="116" t="s">
        <v>29</v>
      </c>
      <c r="J23" s="106" t="s">
        <v>21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6" t="s">
        <v>35</v>
      </c>
      <c r="E25" s="37"/>
      <c r="F25" s="37"/>
      <c r="G25" s="37"/>
      <c r="H25" s="37"/>
      <c r="I25" s="116" t="s">
        <v>27</v>
      </c>
      <c r="J25" s="106" t="s">
        <v>21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">
        <v>972</v>
      </c>
      <c r="F26" s="37"/>
      <c r="G26" s="37"/>
      <c r="H26" s="37"/>
      <c r="I26" s="116" t="s">
        <v>29</v>
      </c>
      <c r="J26" s="106" t="s">
        <v>21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6" t="s">
        <v>37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358.5" customHeight="1">
      <c r="A29" s="119"/>
      <c r="B29" s="120"/>
      <c r="C29" s="119"/>
      <c r="D29" s="119"/>
      <c r="E29" s="414" t="s">
        <v>973</v>
      </c>
      <c r="F29" s="414"/>
      <c r="G29" s="414"/>
      <c r="H29" s="41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>
      <c r="A32" s="37"/>
      <c r="B32" s="42"/>
      <c r="C32" s="37"/>
      <c r="D32" s="123" t="s">
        <v>39</v>
      </c>
      <c r="E32" s="37"/>
      <c r="F32" s="37"/>
      <c r="G32" s="37"/>
      <c r="H32" s="37"/>
      <c r="I32" s="37"/>
      <c r="J32" s="124">
        <f>ROUND(J87,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>
      <c r="A33" s="37"/>
      <c r="B33" s="42"/>
      <c r="C33" s="37"/>
      <c r="D33" s="122"/>
      <c r="E33" s="122"/>
      <c r="F33" s="122"/>
      <c r="G33" s="122"/>
      <c r="H33" s="122"/>
      <c r="I33" s="122"/>
      <c r="J33" s="122"/>
      <c r="K33" s="122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37"/>
      <c r="F34" s="125" t="s">
        <v>41</v>
      </c>
      <c r="G34" s="37"/>
      <c r="H34" s="37"/>
      <c r="I34" s="125" t="s">
        <v>40</v>
      </c>
      <c r="J34" s="125" t="s">
        <v>42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>
      <c r="A35" s="37"/>
      <c r="B35" s="42"/>
      <c r="C35" s="37"/>
      <c r="D35" s="126" t="s">
        <v>43</v>
      </c>
      <c r="E35" s="116" t="s">
        <v>44</v>
      </c>
      <c r="F35" s="127">
        <f>ROUND((SUM(BE87:BE96)),  2)</f>
        <v>0</v>
      </c>
      <c r="G35" s="37"/>
      <c r="H35" s="37"/>
      <c r="I35" s="128">
        <v>0.21</v>
      </c>
      <c r="J35" s="127">
        <f>ROUND(((SUM(BE87:BE96))*I35),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2"/>
      <c r="C36" s="37"/>
      <c r="D36" s="37"/>
      <c r="E36" s="116" t="s">
        <v>45</v>
      </c>
      <c r="F36" s="127">
        <f>ROUND((SUM(BF87:BF96)),  2)</f>
        <v>0</v>
      </c>
      <c r="G36" s="37"/>
      <c r="H36" s="37"/>
      <c r="I36" s="128">
        <v>0.12</v>
      </c>
      <c r="J36" s="127">
        <f>ROUND(((SUM(BF87:BF96))*I36),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46</v>
      </c>
      <c r="F37" s="127">
        <f>ROUND((SUM(BG87:BG96)),  2)</f>
        <v>0</v>
      </c>
      <c r="G37" s="37"/>
      <c r="H37" s="37"/>
      <c r="I37" s="128">
        <v>0.21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>
      <c r="A38" s="37"/>
      <c r="B38" s="42"/>
      <c r="C38" s="37"/>
      <c r="D38" s="37"/>
      <c r="E38" s="116" t="s">
        <v>47</v>
      </c>
      <c r="F38" s="127">
        <f>ROUND((SUM(BH87:BH96)),  2)</f>
        <v>0</v>
      </c>
      <c r="G38" s="37"/>
      <c r="H38" s="37"/>
      <c r="I38" s="128">
        <v>0.12</v>
      </c>
      <c r="J38" s="127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2"/>
      <c r="C39" s="37"/>
      <c r="D39" s="37"/>
      <c r="E39" s="116" t="s">
        <v>48</v>
      </c>
      <c r="F39" s="127">
        <f>ROUND((SUM(BI87:BI96)),  2)</f>
        <v>0</v>
      </c>
      <c r="G39" s="37"/>
      <c r="H39" s="37"/>
      <c r="I39" s="128">
        <v>0</v>
      </c>
      <c r="J39" s="127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>
      <c r="A41" s="37"/>
      <c r="B41" s="42"/>
      <c r="C41" s="129"/>
      <c r="D41" s="130" t="s">
        <v>49</v>
      </c>
      <c r="E41" s="131"/>
      <c r="F41" s="131"/>
      <c r="G41" s="132" t="s">
        <v>50</v>
      </c>
      <c r="H41" s="133" t="s">
        <v>51</v>
      </c>
      <c r="I41" s="131"/>
      <c r="J41" s="134">
        <f>SUM(J32:J39)</f>
        <v>0</v>
      </c>
      <c r="K41" s="135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>
      <c r="A42" s="37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>
      <c r="A46" s="37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>
      <c r="A47" s="37"/>
      <c r="B47" s="38"/>
      <c r="C47" s="26" t="s">
        <v>110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415" t="str">
        <f>E7</f>
        <v>CPA DELFÍN - AQUAPARK PŘÍSTAVBA VNĚJŠÍHO SCHODIŠTĚ (podrobný propočet pro SP)</v>
      </c>
      <c r="F50" s="416"/>
      <c r="G50" s="416"/>
      <c r="H50" s="416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107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415" t="s">
        <v>969</v>
      </c>
      <c r="F52" s="417"/>
      <c r="G52" s="417"/>
      <c r="H52" s="417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970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64" t="str">
        <f>E11</f>
        <v>2025/OST/07-141 - D.1.4.1-Silnoproudé instalace vč.hromosvodu a uzemnění</v>
      </c>
      <c r="F54" s="417"/>
      <c r="G54" s="417"/>
      <c r="H54" s="417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22</v>
      </c>
      <c r="D56" s="39"/>
      <c r="E56" s="39"/>
      <c r="F56" s="30" t="str">
        <f>F14</f>
        <v xml:space="preserve"> </v>
      </c>
      <c r="G56" s="39"/>
      <c r="H56" s="39"/>
      <c r="I56" s="32" t="s">
        <v>24</v>
      </c>
      <c r="J56" s="62" t="str">
        <f>IF(J14="","",J14)</f>
        <v>15. 10. 2025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" customHeight="1">
      <c r="A58" s="37"/>
      <c r="B58" s="38"/>
      <c r="C58" s="32" t="s">
        <v>26</v>
      </c>
      <c r="D58" s="39"/>
      <c r="E58" s="39"/>
      <c r="F58" s="30" t="str">
        <f>E17</f>
        <v>CPA Delfín Uh.Brod</v>
      </c>
      <c r="G58" s="39"/>
      <c r="H58" s="39"/>
      <c r="I58" s="32" t="s">
        <v>32</v>
      </c>
      <c r="J58" s="35" t="str">
        <f>E23</f>
        <v>PROST 2000 Zlín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>Ing.P.Tutch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40" t="s">
        <v>111</v>
      </c>
      <c r="D61" s="141"/>
      <c r="E61" s="141"/>
      <c r="F61" s="141"/>
      <c r="G61" s="141"/>
      <c r="H61" s="141"/>
      <c r="I61" s="141"/>
      <c r="J61" s="142" t="s">
        <v>112</v>
      </c>
      <c r="K61" s="141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3" t="s">
        <v>71</v>
      </c>
      <c r="D63" s="39"/>
      <c r="E63" s="39"/>
      <c r="F63" s="39"/>
      <c r="G63" s="39"/>
      <c r="H63" s="39"/>
      <c r="I63" s="39"/>
      <c r="J63" s="80">
        <f>J87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113</v>
      </c>
    </row>
    <row r="64" spans="1:47" s="9" customFormat="1" ht="24.95" customHeight="1">
      <c r="B64" s="144"/>
      <c r="C64" s="145"/>
      <c r="D64" s="146" t="s">
        <v>125</v>
      </c>
      <c r="E64" s="147"/>
      <c r="F64" s="147"/>
      <c r="G64" s="147"/>
      <c r="H64" s="147"/>
      <c r="I64" s="147"/>
      <c r="J64" s="148">
        <f>J88</f>
        <v>0</v>
      </c>
      <c r="K64" s="145"/>
      <c r="L64" s="149"/>
    </row>
    <row r="65" spans="1:31" s="10" customFormat="1" ht="19.899999999999999" customHeight="1">
      <c r="B65" s="150"/>
      <c r="C65" s="100"/>
      <c r="D65" s="151" t="s">
        <v>974</v>
      </c>
      <c r="E65" s="152"/>
      <c r="F65" s="152"/>
      <c r="G65" s="152"/>
      <c r="H65" s="152"/>
      <c r="I65" s="152"/>
      <c r="J65" s="153">
        <f>J89</f>
        <v>0</v>
      </c>
      <c r="K65" s="100"/>
      <c r="L65" s="154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133</v>
      </c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15" t="str">
        <f>E7</f>
        <v>CPA DELFÍN - AQUAPARK PŘÍSTAVBA VNĚJŠÍHO SCHODIŠTĚ (podrobný propočet pro SP)</v>
      </c>
      <c r="F75" s="416"/>
      <c r="G75" s="416"/>
      <c r="H75" s="416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1" customFormat="1" ht="12" customHeight="1">
      <c r="B76" s="24"/>
      <c r="C76" s="32" t="s">
        <v>107</v>
      </c>
      <c r="D76" s="25"/>
      <c r="E76" s="25"/>
      <c r="F76" s="25"/>
      <c r="G76" s="25"/>
      <c r="H76" s="25"/>
      <c r="I76" s="25"/>
      <c r="J76" s="25"/>
      <c r="K76" s="25"/>
      <c r="L76" s="23"/>
    </row>
    <row r="77" spans="1:31" s="2" customFormat="1" ht="16.5" customHeight="1">
      <c r="A77" s="37"/>
      <c r="B77" s="38"/>
      <c r="C77" s="39"/>
      <c r="D77" s="39"/>
      <c r="E77" s="415" t="s">
        <v>969</v>
      </c>
      <c r="F77" s="417"/>
      <c r="G77" s="417"/>
      <c r="H77" s="417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970</v>
      </c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64" t="str">
        <f>E11</f>
        <v>2025/OST/07-141 - D.1.4.1-Silnoproudé instalace vč.hromosvodu a uzemnění</v>
      </c>
      <c r="F79" s="417"/>
      <c r="G79" s="417"/>
      <c r="H79" s="417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2" t="s">
        <v>22</v>
      </c>
      <c r="D81" s="39"/>
      <c r="E81" s="39"/>
      <c r="F81" s="30" t="str">
        <f>F14</f>
        <v xml:space="preserve"> </v>
      </c>
      <c r="G81" s="39"/>
      <c r="H81" s="39"/>
      <c r="I81" s="32" t="s">
        <v>24</v>
      </c>
      <c r="J81" s="62" t="str">
        <f>IF(J14="","",J14)</f>
        <v>15. 10. 2025</v>
      </c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5.2" customHeight="1">
      <c r="A83" s="37"/>
      <c r="B83" s="38"/>
      <c r="C83" s="32" t="s">
        <v>26</v>
      </c>
      <c r="D83" s="39"/>
      <c r="E83" s="39"/>
      <c r="F83" s="30" t="str">
        <f>E17</f>
        <v>CPA Delfín Uh.Brod</v>
      </c>
      <c r="G83" s="39"/>
      <c r="H83" s="39"/>
      <c r="I83" s="32" t="s">
        <v>32</v>
      </c>
      <c r="J83" s="35" t="str">
        <f>E23</f>
        <v>PROST 2000 Zlín</v>
      </c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" customHeight="1">
      <c r="A84" s="37"/>
      <c r="B84" s="38"/>
      <c r="C84" s="32" t="s">
        <v>30</v>
      </c>
      <c r="D84" s="39"/>
      <c r="E84" s="39"/>
      <c r="F84" s="30" t="str">
        <f>IF(E20="","",E20)</f>
        <v>Vyplň údaj</v>
      </c>
      <c r="G84" s="39"/>
      <c r="H84" s="39"/>
      <c r="I84" s="32" t="s">
        <v>35</v>
      </c>
      <c r="J84" s="35" t="str">
        <f>E26</f>
        <v>Ing.P.Tutch</v>
      </c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0.35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11" customFormat="1" ht="29.25" customHeight="1">
      <c r="A86" s="155"/>
      <c r="B86" s="156"/>
      <c r="C86" s="157" t="s">
        <v>134</v>
      </c>
      <c r="D86" s="158" t="s">
        <v>58</v>
      </c>
      <c r="E86" s="158" t="s">
        <v>54</v>
      </c>
      <c r="F86" s="158" t="s">
        <v>55</v>
      </c>
      <c r="G86" s="158" t="s">
        <v>135</v>
      </c>
      <c r="H86" s="158" t="s">
        <v>136</v>
      </c>
      <c r="I86" s="158" t="s">
        <v>137</v>
      </c>
      <c r="J86" s="158" t="s">
        <v>112</v>
      </c>
      <c r="K86" s="159" t="s">
        <v>138</v>
      </c>
      <c r="L86" s="160"/>
      <c r="M86" s="71" t="s">
        <v>21</v>
      </c>
      <c r="N86" s="72" t="s">
        <v>43</v>
      </c>
      <c r="O86" s="72" t="s">
        <v>139</v>
      </c>
      <c r="P86" s="72" t="s">
        <v>140</v>
      </c>
      <c r="Q86" s="72" t="s">
        <v>141</v>
      </c>
      <c r="R86" s="72" t="s">
        <v>142</v>
      </c>
      <c r="S86" s="72" t="s">
        <v>143</v>
      </c>
      <c r="T86" s="73" t="s">
        <v>144</v>
      </c>
      <c r="U86" s="155"/>
      <c r="V86" s="155"/>
      <c r="W86" s="155"/>
      <c r="X86" s="155"/>
      <c r="Y86" s="155"/>
      <c r="Z86" s="155"/>
      <c r="AA86" s="155"/>
      <c r="AB86" s="155"/>
      <c r="AC86" s="155"/>
      <c r="AD86" s="155"/>
      <c r="AE86" s="155"/>
    </row>
    <row r="87" spans="1:65" s="2" customFormat="1" ht="22.9" customHeight="1">
      <c r="A87" s="37"/>
      <c r="B87" s="38"/>
      <c r="C87" s="78" t="s">
        <v>145</v>
      </c>
      <c r="D87" s="39"/>
      <c r="E87" s="39"/>
      <c r="F87" s="39"/>
      <c r="G87" s="39"/>
      <c r="H87" s="39"/>
      <c r="I87" s="39"/>
      <c r="J87" s="161">
        <f>BK87</f>
        <v>0</v>
      </c>
      <c r="K87" s="39"/>
      <c r="L87" s="42"/>
      <c r="M87" s="74"/>
      <c r="N87" s="162"/>
      <c r="O87" s="75"/>
      <c r="P87" s="163">
        <f>P88</f>
        <v>0</v>
      </c>
      <c r="Q87" s="75"/>
      <c r="R87" s="163">
        <f>R88</f>
        <v>0</v>
      </c>
      <c r="S87" s="75"/>
      <c r="T87" s="164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20" t="s">
        <v>72</v>
      </c>
      <c r="AU87" s="20" t="s">
        <v>113</v>
      </c>
      <c r="BK87" s="165">
        <f>BK88</f>
        <v>0</v>
      </c>
    </row>
    <row r="88" spans="1:65" s="12" customFormat="1" ht="25.9" customHeight="1">
      <c r="B88" s="166"/>
      <c r="C88" s="167"/>
      <c r="D88" s="168" t="s">
        <v>72</v>
      </c>
      <c r="E88" s="169" t="s">
        <v>714</v>
      </c>
      <c r="F88" s="169" t="s">
        <v>715</v>
      </c>
      <c r="G88" s="167"/>
      <c r="H88" s="167"/>
      <c r="I88" s="170"/>
      <c r="J88" s="171">
        <f>BK88</f>
        <v>0</v>
      </c>
      <c r="K88" s="167"/>
      <c r="L88" s="172"/>
      <c r="M88" s="173"/>
      <c r="N88" s="174"/>
      <c r="O88" s="174"/>
      <c r="P88" s="175">
        <f>P89</f>
        <v>0</v>
      </c>
      <c r="Q88" s="174"/>
      <c r="R88" s="175">
        <f>R89</f>
        <v>0</v>
      </c>
      <c r="S88" s="174"/>
      <c r="T88" s="176">
        <f>T89</f>
        <v>0</v>
      </c>
      <c r="AR88" s="177" t="s">
        <v>83</v>
      </c>
      <c r="AT88" s="178" t="s">
        <v>72</v>
      </c>
      <c r="AU88" s="178" t="s">
        <v>73</v>
      </c>
      <c r="AY88" s="177" t="s">
        <v>148</v>
      </c>
      <c r="BK88" s="179">
        <f>BK89</f>
        <v>0</v>
      </c>
    </row>
    <row r="89" spans="1:65" s="12" customFormat="1" ht="22.9" customHeight="1">
      <c r="B89" s="166"/>
      <c r="C89" s="167"/>
      <c r="D89" s="168" t="s">
        <v>72</v>
      </c>
      <c r="E89" s="180" t="s">
        <v>975</v>
      </c>
      <c r="F89" s="180" t="s">
        <v>976</v>
      </c>
      <c r="G89" s="167"/>
      <c r="H89" s="167"/>
      <c r="I89" s="170"/>
      <c r="J89" s="181">
        <f>BK89</f>
        <v>0</v>
      </c>
      <c r="K89" s="167"/>
      <c r="L89" s="172"/>
      <c r="M89" s="173"/>
      <c r="N89" s="174"/>
      <c r="O89" s="174"/>
      <c r="P89" s="175">
        <f>SUM(P90:P96)</f>
        <v>0</v>
      </c>
      <c r="Q89" s="174"/>
      <c r="R89" s="175">
        <f>SUM(R90:R96)</f>
        <v>0</v>
      </c>
      <c r="S89" s="174"/>
      <c r="T89" s="176">
        <f>SUM(T90:T96)</f>
        <v>0</v>
      </c>
      <c r="AR89" s="177" t="s">
        <v>83</v>
      </c>
      <c r="AT89" s="178" t="s">
        <v>72</v>
      </c>
      <c r="AU89" s="178" t="s">
        <v>81</v>
      </c>
      <c r="AY89" s="177" t="s">
        <v>148</v>
      </c>
      <c r="BK89" s="179">
        <f>SUM(BK90:BK96)</f>
        <v>0</v>
      </c>
    </row>
    <row r="90" spans="1:65" s="2" customFormat="1" ht="16.5" customHeight="1">
      <c r="A90" s="37"/>
      <c r="B90" s="38"/>
      <c r="C90" s="182" t="s">
        <v>81</v>
      </c>
      <c r="D90" s="182" t="s">
        <v>150</v>
      </c>
      <c r="E90" s="183" t="s">
        <v>977</v>
      </c>
      <c r="F90" s="184" t="s">
        <v>978</v>
      </c>
      <c r="G90" s="185" t="s">
        <v>631</v>
      </c>
      <c r="H90" s="186">
        <v>1</v>
      </c>
      <c r="I90" s="187"/>
      <c r="J90" s="188">
        <f>ROUND(I90*H90,2)</f>
        <v>0</v>
      </c>
      <c r="K90" s="184" t="s">
        <v>598</v>
      </c>
      <c r="L90" s="42"/>
      <c r="M90" s="189" t="s">
        <v>21</v>
      </c>
      <c r="N90" s="190" t="s">
        <v>44</v>
      </c>
      <c r="O90" s="67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3" t="s">
        <v>261</v>
      </c>
      <c r="AT90" s="193" t="s">
        <v>150</v>
      </c>
      <c r="AU90" s="193" t="s">
        <v>83</v>
      </c>
      <c r="AY90" s="20" t="s">
        <v>148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0" t="s">
        <v>81</v>
      </c>
      <c r="BK90" s="194">
        <f>ROUND(I90*H90,2)</f>
        <v>0</v>
      </c>
      <c r="BL90" s="20" t="s">
        <v>261</v>
      </c>
      <c r="BM90" s="193" t="s">
        <v>979</v>
      </c>
    </row>
    <row r="91" spans="1:65" s="2" customFormat="1" ht="16.5" customHeight="1">
      <c r="A91" s="37"/>
      <c r="B91" s="38"/>
      <c r="C91" s="182" t="s">
        <v>83</v>
      </c>
      <c r="D91" s="182" t="s">
        <v>150</v>
      </c>
      <c r="E91" s="183" t="s">
        <v>980</v>
      </c>
      <c r="F91" s="184" t="s">
        <v>981</v>
      </c>
      <c r="G91" s="185" t="s">
        <v>631</v>
      </c>
      <c r="H91" s="186">
        <v>1</v>
      </c>
      <c r="I91" s="187"/>
      <c r="J91" s="188">
        <f>ROUND(I91*H91,2)</f>
        <v>0</v>
      </c>
      <c r="K91" s="184" t="s">
        <v>598</v>
      </c>
      <c r="L91" s="42"/>
      <c r="M91" s="189" t="s">
        <v>21</v>
      </c>
      <c r="N91" s="190" t="s">
        <v>44</v>
      </c>
      <c r="O91" s="67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3" t="s">
        <v>261</v>
      </c>
      <c r="AT91" s="193" t="s">
        <v>150</v>
      </c>
      <c r="AU91" s="193" t="s">
        <v>83</v>
      </c>
      <c r="AY91" s="20" t="s">
        <v>148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0" t="s">
        <v>81</v>
      </c>
      <c r="BK91" s="194">
        <f>ROUND(I91*H91,2)</f>
        <v>0</v>
      </c>
      <c r="BL91" s="20" t="s">
        <v>261</v>
      </c>
      <c r="BM91" s="193" t="s">
        <v>982</v>
      </c>
    </row>
    <row r="92" spans="1:65" s="2" customFormat="1" ht="16.5" customHeight="1">
      <c r="A92" s="37"/>
      <c r="B92" s="38"/>
      <c r="C92" s="182" t="s">
        <v>161</v>
      </c>
      <c r="D92" s="182" t="s">
        <v>150</v>
      </c>
      <c r="E92" s="183" t="s">
        <v>983</v>
      </c>
      <c r="F92" s="184" t="s">
        <v>984</v>
      </c>
      <c r="G92" s="185" t="s">
        <v>631</v>
      </c>
      <c r="H92" s="186">
        <v>1</v>
      </c>
      <c r="I92" s="187"/>
      <c r="J92" s="188">
        <f>ROUND(I92*H92,2)</f>
        <v>0</v>
      </c>
      <c r="K92" s="184" t="s">
        <v>598</v>
      </c>
      <c r="L92" s="42"/>
      <c r="M92" s="189" t="s">
        <v>21</v>
      </c>
      <c r="N92" s="190" t="s">
        <v>44</v>
      </c>
      <c r="O92" s="67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3" t="s">
        <v>261</v>
      </c>
      <c r="AT92" s="193" t="s">
        <v>150</v>
      </c>
      <c r="AU92" s="193" t="s">
        <v>83</v>
      </c>
      <c r="AY92" s="20" t="s">
        <v>148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20" t="s">
        <v>81</v>
      </c>
      <c r="BK92" s="194">
        <f>ROUND(I92*H92,2)</f>
        <v>0</v>
      </c>
      <c r="BL92" s="20" t="s">
        <v>261</v>
      </c>
      <c r="BM92" s="193" t="s">
        <v>985</v>
      </c>
    </row>
    <row r="93" spans="1:65" s="2" customFormat="1" ht="24.2" customHeight="1">
      <c r="A93" s="37"/>
      <c r="B93" s="38"/>
      <c r="C93" s="182" t="s">
        <v>154</v>
      </c>
      <c r="D93" s="182" t="s">
        <v>150</v>
      </c>
      <c r="E93" s="183" t="s">
        <v>986</v>
      </c>
      <c r="F93" s="184" t="s">
        <v>987</v>
      </c>
      <c r="G93" s="185" t="s">
        <v>346</v>
      </c>
      <c r="H93" s="186">
        <v>1</v>
      </c>
      <c r="I93" s="187"/>
      <c r="J93" s="188">
        <f>ROUND(I93*H93,2)</f>
        <v>0</v>
      </c>
      <c r="K93" s="184" t="s">
        <v>153</v>
      </c>
      <c r="L93" s="42"/>
      <c r="M93" s="189" t="s">
        <v>21</v>
      </c>
      <c r="N93" s="190" t="s">
        <v>44</v>
      </c>
      <c r="O93" s="67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3" t="s">
        <v>261</v>
      </c>
      <c r="AT93" s="193" t="s">
        <v>150</v>
      </c>
      <c r="AU93" s="193" t="s">
        <v>83</v>
      </c>
      <c r="AY93" s="20" t="s">
        <v>148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0" t="s">
        <v>81</v>
      </c>
      <c r="BK93" s="194">
        <f>ROUND(I93*H93,2)</f>
        <v>0</v>
      </c>
      <c r="BL93" s="20" t="s">
        <v>261</v>
      </c>
      <c r="BM93" s="193" t="s">
        <v>988</v>
      </c>
    </row>
    <row r="94" spans="1:65" s="2" customFormat="1" ht="11.25">
      <c r="A94" s="37"/>
      <c r="B94" s="38"/>
      <c r="C94" s="39"/>
      <c r="D94" s="195" t="s">
        <v>156</v>
      </c>
      <c r="E94" s="39"/>
      <c r="F94" s="196" t="s">
        <v>989</v>
      </c>
      <c r="G94" s="39"/>
      <c r="H94" s="39"/>
      <c r="I94" s="197"/>
      <c r="J94" s="39"/>
      <c r="K94" s="39"/>
      <c r="L94" s="42"/>
      <c r="M94" s="198"/>
      <c r="N94" s="199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156</v>
      </c>
      <c r="AU94" s="20" t="s">
        <v>83</v>
      </c>
    </row>
    <row r="95" spans="1:65" s="2" customFormat="1" ht="24.2" customHeight="1">
      <c r="A95" s="37"/>
      <c r="B95" s="38"/>
      <c r="C95" s="182" t="s">
        <v>180</v>
      </c>
      <c r="D95" s="182" t="s">
        <v>150</v>
      </c>
      <c r="E95" s="183" t="s">
        <v>990</v>
      </c>
      <c r="F95" s="184" t="s">
        <v>991</v>
      </c>
      <c r="G95" s="185" t="s">
        <v>751</v>
      </c>
      <c r="H95" s="255"/>
      <c r="I95" s="187"/>
      <c r="J95" s="188">
        <f>ROUND(I95*H95,2)</f>
        <v>0</v>
      </c>
      <c r="K95" s="184" t="s">
        <v>153</v>
      </c>
      <c r="L95" s="42"/>
      <c r="M95" s="189" t="s">
        <v>21</v>
      </c>
      <c r="N95" s="190" t="s">
        <v>44</v>
      </c>
      <c r="O95" s="67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3" t="s">
        <v>261</v>
      </c>
      <c r="AT95" s="193" t="s">
        <v>150</v>
      </c>
      <c r="AU95" s="193" t="s">
        <v>83</v>
      </c>
      <c r="AY95" s="20" t="s">
        <v>148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0" t="s">
        <v>81</v>
      </c>
      <c r="BK95" s="194">
        <f>ROUND(I95*H95,2)</f>
        <v>0</v>
      </c>
      <c r="BL95" s="20" t="s">
        <v>261</v>
      </c>
      <c r="BM95" s="193" t="s">
        <v>992</v>
      </c>
    </row>
    <row r="96" spans="1:65" s="2" customFormat="1" ht="11.25">
      <c r="A96" s="37"/>
      <c r="B96" s="38"/>
      <c r="C96" s="39"/>
      <c r="D96" s="195" t="s">
        <v>156</v>
      </c>
      <c r="E96" s="39"/>
      <c r="F96" s="196" t="s">
        <v>993</v>
      </c>
      <c r="G96" s="39"/>
      <c r="H96" s="39"/>
      <c r="I96" s="197"/>
      <c r="J96" s="39"/>
      <c r="K96" s="39"/>
      <c r="L96" s="42"/>
      <c r="M96" s="259"/>
      <c r="N96" s="260"/>
      <c r="O96" s="261"/>
      <c r="P96" s="261"/>
      <c r="Q96" s="261"/>
      <c r="R96" s="261"/>
      <c r="S96" s="261"/>
      <c r="T96" s="262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156</v>
      </c>
      <c r="AU96" s="20" t="s">
        <v>83</v>
      </c>
    </row>
    <row r="97" spans="1:31" s="2" customFormat="1" ht="6.95" customHeight="1">
      <c r="A97" s="37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42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algorithmName="SHA-512" hashValue="W79y90LE3vKAhBxMIFUDukSgb/9Hol73GSjA7Rr7DK30+N3xyQ3iCZgNvWwjAd/j5BaL5BtOY6OTIvttK2Fcyg==" saltValue="KUYNmzCheyyznQhzq7C4nLy061zONWCPCRjmi1kk6BlI/SzxFNTVQ8lFtebOlO6GyILL23H0lttcF46QusaCSQ==" spinCount="100000" sheet="1" objects="1" scenarios="1" formatColumns="0" formatRows="0" autoFilter="0"/>
  <autoFilter ref="C86:K96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4" r:id="rId1"/>
    <hyperlink ref="F96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topLeftCell="A107" workbookViewId="0">
      <selection activeCell="F116" sqref="F11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AT2" s="20" t="s">
        <v>94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83</v>
      </c>
    </row>
    <row r="4" spans="1:46" s="1" customFormat="1" ht="24.95" customHeight="1">
      <c r="B4" s="23"/>
      <c r="D4" s="114" t="s">
        <v>103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08" t="str">
        <f>'Rekapitulace stavby'!K6</f>
        <v>CPA DELFÍN - AQUAPARK PŘÍSTAVBA VNĚJŠÍHO SCHODIŠTĚ (podrobný propočet pro SP)</v>
      </c>
      <c r="F7" s="409"/>
      <c r="G7" s="409"/>
      <c r="H7" s="409"/>
      <c r="L7" s="23"/>
    </row>
    <row r="8" spans="1:46" s="2" customFormat="1" ht="12" customHeight="1">
      <c r="A8" s="37"/>
      <c r="B8" s="42"/>
      <c r="C8" s="37"/>
      <c r="D8" s="116" t="s">
        <v>107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10" t="s">
        <v>994</v>
      </c>
      <c r="F9" s="411"/>
      <c r="G9" s="411"/>
      <c r="H9" s="41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6" t="s">
        <v>18</v>
      </c>
      <c r="E11" s="37"/>
      <c r="F11" s="106" t="s">
        <v>19</v>
      </c>
      <c r="G11" s="37"/>
      <c r="H11" s="37"/>
      <c r="I11" s="116" t="s">
        <v>20</v>
      </c>
      <c r="J11" s="106" t="s">
        <v>21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15. 10. 2025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6" t="s">
        <v>26</v>
      </c>
      <c r="E14" s="37"/>
      <c r="F14" s="37"/>
      <c r="G14" s="37"/>
      <c r="H14" s="37"/>
      <c r="I14" s="116" t="s">
        <v>27</v>
      </c>
      <c r="J14" s="106" t="s">
        <v>21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06" t="s">
        <v>28</v>
      </c>
      <c r="F15" s="37"/>
      <c r="G15" s="37"/>
      <c r="H15" s="37"/>
      <c r="I15" s="116" t="s">
        <v>29</v>
      </c>
      <c r="J15" s="106" t="s">
        <v>21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6" t="s">
        <v>30</v>
      </c>
      <c r="E17" s="37"/>
      <c r="F17" s="37"/>
      <c r="G17" s="37"/>
      <c r="H17" s="37"/>
      <c r="I17" s="116" t="s">
        <v>27</v>
      </c>
      <c r="J17" s="33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12" t="str">
        <f>'Rekapitulace stavby'!E14</f>
        <v>Vyplň údaj</v>
      </c>
      <c r="F18" s="413"/>
      <c r="G18" s="413"/>
      <c r="H18" s="413"/>
      <c r="I18" s="116" t="s">
        <v>29</v>
      </c>
      <c r="J18" s="33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6" t="s">
        <v>32</v>
      </c>
      <c r="E20" s="37"/>
      <c r="F20" s="37"/>
      <c r="G20" s="37"/>
      <c r="H20" s="37"/>
      <c r="I20" s="116" t="s">
        <v>27</v>
      </c>
      <c r="J20" s="106" t="s">
        <v>21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">
        <v>33</v>
      </c>
      <c r="F21" s="37"/>
      <c r="G21" s="37"/>
      <c r="H21" s="37"/>
      <c r="I21" s="116" t="s">
        <v>29</v>
      </c>
      <c r="J21" s="106" t="s">
        <v>21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6" t="s">
        <v>35</v>
      </c>
      <c r="E23" s="37"/>
      <c r="F23" s="37"/>
      <c r="G23" s="37"/>
      <c r="H23" s="37"/>
      <c r="I23" s="116" t="s">
        <v>27</v>
      </c>
      <c r="J23" s="106" t="s">
        <v>21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">
        <v>36</v>
      </c>
      <c r="F24" s="37"/>
      <c r="G24" s="37"/>
      <c r="H24" s="37"/>
      <c r="I24" s="116" t="s">
        <v>29</v>
      </c>
      <c r="J24" s="106" t="s">
        <v>21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6" t="s">
        <v>37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214.5" customHeight="1">
      <c r="A27" s="119"/>
      <c r="B27" s="120"/>
      <c r="C27" s="119"/>
      <c r="D27" s="119"/>
      <c r="E27" s="414" t="s">
        <v>109</v>
      </c>
      <c r="F27" s="414"/>
      <c r="G27" s="414"/>
      <c r="H27" s="414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22"/>
      <c r="E29" s="122"/>
      <c r="F29" s="122"/>
      <c r="G29" s="122"/>
      <c r="H29" s="122"/>
      <c r="I29" s="122"/>
      <c r="J29" s="122"/>
      <c r="K29" s="122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39</v>
      </c>
      <c r="E30" s="37"/>
      <c r="F30" s="37"/>
      <c r="G30" s="37"/>
      <c r="H30" s="37"/>
      <c r="I30" s="37"/>
      <c r="J30" s="124">
        <f>ROUND(J85,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25" t="s">
        <v>41</v>
      </c>
      <c r="G32" s="37"/>
      <c r="H32" s="37"/>
      <c r="I32" s="125" t="s">
        <v>40</v>
      </c>
      <c r="J32" s="125" t="s">
        <v>42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6" t="s">
        <v>43</v>
      </c>
      <c r="E33" s="116" t="s">
        <v>44</v>
      </c>
      <c r="F33" s="127">
        <f>ROUND((SUM(BE85:BE116)),  2)</f>
        <v>0</v>
      </c>
      <c r="G33" s="37"/>
      <c r="H33" s="37"/>
      <c r="I33" s="128">
        <v>0.21</v>
      </c>
      <c r="J33" s="127">
        <f>ROUND(((SUM(BE85:BE116))*I33),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16" t="s">
        <v>45</v>
      </c>
      <c r="F34" s="127">
        <f>ROUND((SUM(BF85:BF116)),  2)</f>
        <v>0</v>
      </c>
      <c r="G34" s="37"/>
      <c r="H34" s="37"/>
      <c r="I34" s="128">
        <v>0.12</v>
      </c>
      <c r="J34" s="127">
        <f>ROUND(((SUM(BF85:BF116))*I34),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16" t="s">
        <v>46</v>
      </c>
      <c r="F35" s="127">
        <f>ROUND((SUM(BG85:BG116)),  2)</f>
        <v>0</v>
      </c>
      <c r="G35" s="37"/>
      <c r="H35" s="37"/>
      <c r="I35" s="128">
        <v>0.21</v>
      </c>
      <c r="J35" s="127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16" t="s">
        <v>47</v>
      </c>
      <c r="F36" s="127">
        <f>ROUND((SUM(BH85:BH116)),  2)</f>
        <v>0</v>
      </c>
      <c r="G36" s="37"/>
      <c r="H36" s="37"/>
      <c r="I36" s="128">
        <v>0.12</v>
      </c>
      <c r="J36" s="127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16" t="s">
        <v>48</v>
      </c>
      <c r="F37" s="127">
        <f>ROUND((SUM(BI85:BI116)),  2)</f>
        <v>0</v>
      </c>
      <c r="G37" s="37"/>
      <c r="H37" s="37"/>
      <c r="I37" s="128">
        <v>0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9"/>
      <c r="D39" s="130" t="s">
        <v>49</v>
      </c>
      <c r="E39" s="131"/>
      <c r="F39" s="131"/>
      <c r="G39" s="132" t="s">
        <v>50</v>
      </c>
      <c r="H39" s="133" t="s">
        <v>51</v>
      </c>
      <c r="I39" s="131"/>
      <c r="J39" s="134">
        <f>SUM(J30:J37)</f>
        <v>0</v>
      </c>
      <c r="K39" s="135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110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15" t="str">
        <f>E7</f>
        <v>CPA DELFÍN - AQUAPARK PŘÍSTAVBA VNĚJŠÍHO SCHODIŠTĚ (podrobný propočet pro SP)</v>
      </c>
      <c r="F48" s="416"/>
      <c r="G48" s="416"/>
      <c r="H48" s="416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107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4" t="str">
        <f>E9</f>
        <v>2025/OST/07-VON - Vedlejší a ostatní náklady</v>
      </c>
      <c r="F50" s="417"/>
      <c r="G50" s="417"/>
      <c r="H50" s="417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 xml:space="preserve"> </v>
      </c>
      <c r="G52" s="39"/>
      <c r="H52" s="39"/>
      <c r="I52" s="32" t="s">
        <v>24</v>
      </c>
      <c r="J52" s="62" t="str">
        <f>IF(J12="","",J12)</f>
        <v>15. 10. 2025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26</v>
      </c>
      <c r="D54" s="39"/>
      <c r="E54" s="39"/>
      <c r="F54" s="30" t="str">
        <f>E15</f>
        <v>CPA Delfín Uh.Brod</v>
      </c>
      <c r="G54" s="39"/>
      <c r="H54" s="39"/>
      <c r="I54" s="32" t="s">
        <v>32</v>
      </c>
      <c r="J54" s="35" t="str">
        <f>E21</f>
        <v>PROST 2000 Zlín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35</v>
      </c>
      <c r="J55" s="35" t="str">
        <f>E24</f>
        <v>Ing.A.Hejmalová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0" t="s">
        <v>111</v>
      </c>
      <c r="D57" s="141"/>
      <c r="E57" s="141"/>
      <c r="F57" s="141"/>
      <c r="G57" s="141"/>
      <c r="H57" s="141"/>
      <c r="I57" s="141"/>
      <c r="J57" s="142" t="s">
        <v>112</v>
      </c>
      <c r="K57" s="141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43" t="s">
        <v>71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113</v>
      </c>
    </row>
    <row r="60" spans="1:47" s="9" customFormat="1" ht="24.95" customHeight="1">
      <c r="B60" s="144"/>
      <c r="C60" s="145"/>
      <c r="D60" s="146" t="s">
        <v>995</v>
      </c>
      <c r="E60" s="147"/>
      <c r="F60" s="147"/>
      <c r="G60" s="147"/>
      <c r="H60" s="147"/>
      <c r="I60" s="147"/>
      <c r="J60" s="148">
        <f>J86</f>
        <v>0</v>
      </c>
      <c r="K60" s="145"/>
      <c r="L60" s="149"/>
    </row>
    <row r="61" spans="1:47" s="10" customFormat="1" ht="19.899999999999999" customHeight="1">
      <c r="B61" s="150"/>
      <c r="C61" s="100"/>
      <c r="D61" s="151" t="s">
        <v>996</v>
      </c>
      <c r="E61" s="152"/>
      <c r="F61" s="152"/>
      <c r="G61" s="152"/>
      <c r="H61" s="152"/>
      <c r="I61" s="152"/>
      <c r="J61" s="153">
        <f>J87</f>
        <v>0</v>
      </c>
      <c r="K61" s="100"/>
      <c r="L61" s="154"/>
    </row>
    <row r="62" spans="1:47" s="10" customFormat="1" ht="19.899999999999999" customHeight="1">
      <c r="B62" s="150"/>
      <c r="C62" s="100"/>
      <c r="D62" s="151" t="s">
        <v>997</v>
      </c>
      <c r="E62" s="152"/>
      <c r="F62" s="152"/>
      <c r="G62" s="152"/>
      <c r="H62" s="152"/>
      <c r="I62" s="152"/>
      <c r="J62" s="153">
        <f>J99</f>
        <v>0</v>
      </c>
      <c r="K62" s="100"/>
      <c r="L62" s="154"/>
    </row>
    <row r="63" spans="1:47" s="10" customFormat="1" ht="19.899999999999999" customHeight="1">
      <c r="B63" s="150"/>
      <c r="C63" s="100"/>
      <c r="D63" s="151" t="s">
        <v>998</v>
      </c>
      <c r="E63" s="152"/>
      <c r="F63" s="152"/>
      <c r="G63" s="152"/>
      <c r="H63" s="152"/>
      <c r="I63" s="152"/>
      <c r="J63" s="153">
        <f>J103</f>
        <v>0</v>
      </c>
      <c r="K63" s="100"/>
      <c r="L63" s="154"/>
    </row>
    <row r="64" spans="1:47" s="10" customFormat="1" ht="19.899999999999999" customHeight="1">
      <c r="B64" s="150"/>
      <c r="C64" s="100"/>
      <c r="D64" s="151" t="s">
        <v>999</v>
      </c>
      <c r="E64" s="152"/>
      <c r="F64" s="152"/>
      <c r="G64" s="152"/>
      <c r="H64" s="152"/>
      <c r="I64" s="152"/>
      <c r="J64" s="153">
        <f>J110</f>
        <v>0</v>
      </c>
      <c r="K64" s="100"/>
      <c r="L64" s="154"/>
    </row>
    <row r="65" spans="1:31" s="10" customFormat="1" ht="19.899999999999999" customHeight="1">
      <c r="B65" s="150"/>
      <c r="C65" s="100"/>
      <c r="D65" s="151" t="s">
        <v>1000</v>
      </c>
      <c r="E65" s="152"/>
      <c r="F65" s="152"/>
      <c r="G65" s="152"/>
      <c r="H65" s="152"/>
      <c r="I65" s="152"/>
      <c r="J65" s="153">
        <f>J114</f>
        <v>0</v>
      </c>
      <c r="K65" s="100"/>
      <c r="L65" s="154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133</v>
      </c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15" t="str">
        <f>E7</f>
        <v>CPA DELFÍN - AQUAPARK PŘÍSTAVBA VNĚJŠÍHO SCHODIŠTĚ (podrobný propočet pro SP)</v>
      </c>
      <c r="F75" s="416"/>
      <c r="G75" s="416"/>
      <c r="H75" s="416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107</v>
      </c>
      <c r="D76" s="39"/>
      <c r="E76" s="39"/>
      <c r="F76" s="39"/>
      <c r="G76" s="39"/>
      <c r="H76" s="39"/>
      <c r="I76" s="39"/>
      <c r="J76" s="39"/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64" t="str">
        <f>E9</f>
        <v>2025/OST/07-VON - Vedlejší a ostatní náklady</v>
      </c>
      <c r="F77" s="417"/>
      <c r="G77" s="417"/>
      <c r="H77" s="417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22</v>
      </c>
      <c r="D79" s="39"/>
      <c r="E79" s="39"/>
      <c r="F79" s="30" t="str">
        <f>F12</f>
        <v xml:space="preserve"> </v>
      </c>
      <c r="G79" s="39"/>
      <c r="H79" s="39"/>
      <c r="I79" s="32" t="s">
        <v>24</v>
      </c>
      <c r="J79" s="62" t="str">
        <f>IF(J12="","",J12)</f>
        <v>15. 10. 2025</v>
      </c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26</v>
      </c>
      <c r="D81" s="39"/>
      <c r="E81" s="39"/>
      <c r="F81" s="30" t="str">
        <f>E15</f>
        <v>CPA Delfín Uh.Brod</v>
      </c>
      <c r="G81" s="39"/>
      <c r="H81" s="39"/>
      <c r="I81" s="32" t="s">
        <v>32</v>
      </c>
      <c r="J81" s="35" t="str">
        <f>E21</f>
        <v>PROST 2000 Zlín</v>
      </c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30</v>
      </c>
      <c r="D82" s="39"/>
      <c r="E82" s="39"/>
      <c r="F82" s="30" t="str">
        <f>IF(E18="","",E18)</f>
        <v>Vyplň údaj</v>
      </c>
      <c r="G82" s="39"/>
      <c r="H82" s="39"/>
      <c r="I82" s="32" t="s">
        <v>35</v>
      </c>
      <c r="J82" s="35" t="str">
        <f>E24</f>
        <v>Ing.A.Hejmalová</v>
      </c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55"/>
      <c r="B84" s="156"/>
      <c r="C84" s="157" t="s">
        <v>134</v>
      </c>
      <c r="D84" s="158" t="s">
        <v>58</v>
      </c>
      <c r="E84" s="158" t="s">
        <v>54</v>
      </c>
      <c r="F84" s="158" t="s">
        <v>55</v>
      </c>
      <c r="G84" s="158" t="s">
        <v>135</v>
      </c>
      <c r="H84" s="158" t="s">
        <v>136</v>
      </c>
      <c r="I84" s="158" t="s">
        <v>137</v>
      </c>
      <c r="J84" s="158" t="s">
        <v>112</v>
      </c>
      <c r="K84" s="159" t="s">
        <v>138</v>
      </c>
      <c r="L84" s="160"/>
      <c r="M84" s="71" t="s">
        <v>21</v>
      </c>
      <c r="N84" s="72" t="s">
        <v>43</v>
      </c>
      <c r="O84" s="72" t="s">
        <v>139</v>
      </c>
      <c r="P84" s="72" t="s">
        <v>140</v>
      </c>
      <c r="Q84" s="72" t="s">
        <v>141</v>
      </c>
      <c r="R84" s="72" t="s">
        <v>142</v>
      </c>
      <c r="S84" s="72" t="s">
        <v>143</v>
      </c>
      <c r="T84" s="73" t="s">
        <v>144</v>
      </c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155"/>
    </row>
    <row r="85" spans="1:65" s="2" customFormat="1" ht="22.9" customHeight="1">
      <c r="A85" s="37"/>
      <c r="B85" s="38"/>
      <c r="C85" s="78" t="s">
        <v>145</v>
      </c>
      <c r="D85" s="39"/>
      <c r="E85" s="39"/>
      <c r="F85" s="39"/>
      <c r="G85" s="39"/>
      <c r="H85" s="39"/>
      <c r="I85" s="39"/>
      <c r="J85" s="161">
        <f>BK85</f>
        <v>0</v>
      </c>
      <c r="K85" s="39"/>
      <c r="L85" s="42"/>
      <c r="M85" s="74"/>
      <c r="N85" s="162"/>
      <c r="O85" s="75"/>
      <c r="P85" s="163">
        <f>P86</f>
        <v>0</v>
      </c>
      <c r="Q85" s="75"/>
      <c r="R85" s="163">
        <f>R86</f>
        <v>0</v>
      </c>
      <c r="S85" s="75"/>
      <c r="T85" s="164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72</v>
      </c>
      <c r="AU85" s="20" t="s">
        <v>113</v>
      </c>
      <c r="BK85" s="165">
        <f>BK86</f>
        <v>0</v>
      </c>
    </row>
    <row r="86" spans="1:65" s="12" customFormat="1" ht="25.9" customHeight="1">
      <c r="B86" s="166"/>
      <c r="C86" s="167"/>
      <c r="D86" s="168" t="s">
        <v>72</v>
      </c>
      <c r="E86" s="169" t="s">
        <v>1001</v>
      </c>
      <c r="F86" s="169" t="s">
        <v>1002</v>
      </c>
      <c r="G86" s="167"/>
      <c r="H86" s="167"/>
      <c r="I86" s="170"/>
      <c r="J86" s="171">
        <f>BK86</f>
        <v>0</v>
      </c>
      <c r="K86" s="167"/>
      <c r="L86" s="172"/>
      <c r="M86" s="173"/>
      <c r="N86" s="174"/>
      <c r="O86" s="174"/>
      <c r="P86" s="175">
        <f>P87+P99+P103+P110+P114</f>
        <v>0</v>
      </c>
      <c r="Q86" s="174"/>
      <c r="R86" s="175">
        <f>R87+R99+R103+R110+R114</f>
        <v>0</v>
      </c>
      <c r="S86" s="174"/>
      <c r="T86" s="176">
        <f>T87+T99+T103+T110+T114</f>
        <v>0</v>
      </c>
      <c r="AR86" s="177" t="s">
        <v>180</v>
      </c>
      <c r="AT86" s="178" t="s">
        <v>72</v>
      </c>
      <c r="AU86" s="178" t="s">
        <v>73</v>
      </c>
      <c r="AY86" s="177" t="s">
        <v>148</v>
      </c>
      <c r="BK86" s="179">
        <f>BK87+BK99+BK103+BK110+BK114</f>
        <v>0</v>
      </c>
    </row>
    <row r="87" spans="1:65" s="12" customFormat="1" ht="22.9" customHeight="1">
      <c r="B87" s="166"/>
      <c r="C87" s="167"/>
      <c r="D87" s="168" t="s">
        <v>72</v>
      </c>
      <c r="E87" s="180" t="s">
        <v>1003</v>
      </c>
      <c r="F87" s="180" t="s">
        <v>1004</v>
      </c>
      <c r="G87" s="167"/>
      <c r="H87" s="167"/>
      <c r="I87" s="170"/>
      <c r="J87" s="181">
        <f>BK87</f>
        <v>0</v>
      </c>
      <c r="K87" s="167"/>
      <c r="L87" s="172"/>
      <c r="M87" s="173"/>
      <c r="N87" s="174"/>
      <c r="O87" s="174"/>
      <c r="P87" s="175">
        <f>SUM(P88:P98)</f>
        <v>0</v>
      </c>
      <c r="Q87" s="174"/>
      <c r="R87" s="175">
        <f>SUM(R88:R98)</f>
        <v>0</v>
      </c>
      <c r="S87" s="174"/>
      <c r="T87" s="176">
        <f>SUM(T88:T98)</f>
        <v>0</v>
      </c>
      <c r="AR87" s="177" t="s">
        <v>180</v>
      </c>
      <c r="AT87" s="178" t="s">
        <v>72</v>
      </c>
      <c r="AU87" s="178" t="s">
        <v>81</v>
      </c>
      <c r="AY87" s="177" t="s">
        <v>148</v>
      </c>
      <c r="BK87" s="179">
        <f>SUM(BK88:BK98)</f>
        <v>0</v>
      </c>
    </row>
    <row r="88" spans="1:65" s="2" customFormat="1" ht="16.5" customHeight="1">
      <c r="A88" s="37"/>
      <c r="B88" s="38"/>
      <c r="C88" s="182" t="s">
        <v>81</v>
      </c>
      <c r="D88" s="182" t="s">
        <v>150</v>
      </c>
      <c r="E88" s="183" t="s">
        <v>1005</v>
      </c>
      <c r="F88" s="184" t="s">
        <v>1006</v>
      </c>
      <c r="G88" s="185" t="s">
        <v>631</v>
      </c>
      <c r="H88" s="186">
        <v>1</v>
      </c>
      <c r="I88" s="187"/>
      <c r="J88" s="188">
        <f>ROUND(I88*H88,2)</f>
        <v>0</v>
      </c>
      <c r="K88" s="184" t="s">
        <v>153</v>
      </c>
      <c r="L88" s="42"/>
      <c r="M88" s="189" t="s">
        <v>21</v>
      </c>
      <c r="N88" s="190" t="s">
        <v>44</v>
      </c>
      <c r="O88" s="67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3" t="s">
        <v>1007</v>
      </c>
      <c r="AT88" s="193" t="s">
        <v>150</v>
      </c>
      <c r="AU88" s="193" t="s">
        <v>83</v>
      </c>
      <c r="AY88" s="20" t="s">
        <v>148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0" t="s">
        <v>81</v>
      </c>
      <c r="BK88" s="194">
        <f>ROUND(I88*H88,2)</f>
        <v>0</v>
      </c>
      <c r="BL88" s="20" t="s">
        <v>1007</v>
      </c>
      <c r="BM88" s="193" t="s">
        <v>1008</v>
      </c>
    </row>
    <row r="89" spans="1:65" s="2" customFormat="1" ht="11.25">
      <c r="A89" s="37"/>
      <c r="B89" s="38"/>
      <c r="C89" s="39"/>
      <c r="D89" s="195" t="s">
        <v>156</v>
      </c>
      <c r="E89" s="39"/>
      <c r="F89" s="196" t="s">
        <v>1009</v>
      </c>
      <c r="G89" s="39"/>
      <c r="H89" s="39"/>
      <c r="I89" s="197"/>
      <c r="J89" s="39"/>
      <c r="K89" s="39"/>
      <c r="L89" s="42"/>
      <c r="M89" s="198"/>
      <c r="N89" s="199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156</v>
      </c>
      <c r="AU89" s="20" t="s">
        <v>83</v>
      </c>
    </row>
    <row r="90" spans="1:65" s="2" customFormat="1" ht="29.25">
      <c r="A90" s="37"/>
      <c r="B90" s="38"/>
      <c r="C90" s="39"/>
      <c r="D90" s="202" t="s">
        <v>218</v>
      </c>
      <c r="E90" s="39"/>
      <c r="F90" s="244" t="s">
        <v>1010</v>
      </c>
      <c r="G90" s="39"/>
      <c r="H90" s="39"/>
      <c r="I90" s="197"/>
      <c r="J90" s="39"/>
      <c r="K90" s="39"/>
      <c r="L90" s="42"/>
      <c r="M90" s="198"/>
      <c r="N90" s="199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218</v>
      </c>
      <c r="AU90" s="20" t="s">
        <v>83</v>
      </c>
    </row>
    <row r="91" spans="1:65" s="2" customFormat="1" ht="16.5" customHeight="1">
      <c r="A91" s="37"/>
      <c r="B91" s="38"/>
      <c r="C91" s="182" t="s">
        <v>83</v>
      </c>
      <c r="D91" s="182" t="s">
        <v>150</v>
      </c>
      <c r="E91" s="183" t="s">
        <v>1011</v>
      </c>
      <c r="F91" s="184" t="s">
        <v>1012</v>
      </c>
      <c r="G91" s="185" t="s">
        <v>631</v>
      </c>
      <c r="H91" s="186">
        <v>1</v>
      </c>
      <c r="I91" s="187"/>
      <c r="J91" s="188">
        <f>ROUND(I91*H91,2)</f>
        <v>0</v>
      </c>
      <c r="K91" s="184" t="s">
        <v>153</v>
      </c>
      <c r="L91" s="42"/>
      <c r="M91" s="189" t="s">
        <v>21</v>
      </c>
      <c r="N91" s="190" t="s">
        <v>44</v>
      </c>
      <c r="O91" s="67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3" t="s">
        <v>1007</v>
      </c>
      <c r="AT91" s="193" t="s">
        <v>150</v>
      </c>
      <c r="AU91" s="193" t="s">
        <v>83</v>
      </c>
      <c r="AY91" s="20" t="s">
        <v>148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0" t="s">
        <v>81</v>
      </c>
      <c r="BK91" s="194">
        <f>ROUND(I91*H91,2)</f>
        <v>0</v>
      </c>
      <c r="BL91" s="20" t="s">
        <v>1007</v>
      </c>
      <c r="BM91" s="193" t="s">
        <v>1013</v>
      </c>
    </row>
    <row r="92" spans="1:65" s="2" customFormat="1" ht="11.25">
      <c r="A92" s="37"/>
      <c r="B92" s="38"/>
      <c r="C92" s="39"/>
      <c r="D92" s="195" t="s">
        <v>156</v>
      </c>
      <c r="E92" s="39"/>
      <c r="F92" s="196" t="s">
        <v>1014</v>
      </c>
      <c r="G92" s="39"/>
      <c r="H92" s="39"/>
      <c r="I92" s="197"/>
      <c r="J92" s="39"/>
      <c r="K92" s="39"/>
      <c r="L92" s="42"/>
      <c r="M92" s="198"/>
      <c r="N92" s="199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156</v>
      </c>
      <c r="AU92" s="20" t="s">
        <v>83</v>
      </c>
    </row>
    <row r="93" spans="1:65" s="2" customFormat="1" ht="52.5" customHeight="1">
      <c r="A93" s="37"/>
      <c r="B93" s="38"/>
      <c r="C93" s="39"/>
      <c r="D93" s="202" t="s">
        <v>218</v>
      </c>
      <c r="E93" s="39"/>
      <c r="F93" s="244" t="s">
        <v>1015</v>
      </c>
      <c r="G93" s="39"/>
      <c r="H93" s="39"/>
      <c r="I93" s="197"/>
      <c r="J93" s="39"/>
      <c r="K93" s="39"/>
      <c r="L93" s="42"/>
      <c r="M93" s="198"/>
      <c r="N93" s="199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218</v>
      </c>
      <c r="AU93" s="20" t="s">
        <v>83</v>
      </c>
    </row>
    <row r="94" spans="1:65" s="2" customFormat="1" ht="16.5" customHeight="1">
      <c r="A94" s="37"/>
      <c r="B94" s="38"/>
      <c r="C94" s="182" t="s">
        <v>161</v>
      </c>
      <c r="D94" s="182" t="s">
        <v>150</v>
      </c>
      <c r="E94" s="183" t="s">
        <v>1016</v>
      </c>
      <c r="F94" s="184" t="s">
        <v>1017</v>
      </c>
      <c r="G94" s="185" t="s">
        <v>631</v>
      </c>
      <c r="H94" s="186">
        <v>1</v>
      </c>
      <c r="I94" s="187"/>
      <c r="J94" s="188">
        <f>ROUND(I94*H94,2)</f>
        <v>0</v>
      </c>
      <c r="K94" s="184" t="s">
        <v>21</v>
      </c>
      <c r="L94" s="42"/>
      <c r="M94" s="189" t="s">
        <v>21</v>
      </c>
      <c r="N94" s="190" t="s">
        <v>44</v>
      </c>
      <c r="O94" s="67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3" t="s">
        <v>1007</v>
      </c>
      <c r="AT94" s="193" t="s">
        <v>150</v>
      </c>
      <c r="AU94" s="193" t="s">
        <v>83</v>
      </c>
      <c r="AY94" s="20" t="s">
        <v>148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0" t="s">
        <v>81</v>
      </c>
      <c r="BK94" s="194">
        <f>ROUND(I94*H94,2)</f>
        <v>0</v>
      </c>
      <c r="BL94" s="20" t="s">
        <v>1007</v>
      </c>
      <c r="BM94" s="193" t="s">
        <v>1018</v>
      </c>
    </row>
    <row r="95" spans="1:65" s="2" customFormat="1" ht="43.5" customHeight="1">
      <c r="A95" s="37"/>
      <c r="B95" s="38"/>
      <c r="C95" s="39"/>
      <c r="D95" s="202" t="s">
        <v>218</v>
      </c>
      <c r="E95" s="39"/>
      <c r="F95" s="244" t="s">
        <v>1019</v>
      </c>
      <c r="G95" s="39"/>
      <c r="H95" s="39"/>
      <c r="I95" s="197"/>
      <c r="J95" s="39"/>
      <c r="K95" s="39"/>
      <c r="L95" s="42"/>
      <c r="M95" s="198"/>
      <c r="N95" s="199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218</v>
      </c>
      <c r="AU95" s="20" t="s">
        <v>83</v>
      </c>
    </row>
    <row r="96" spans="1:65" s="2" customFormat="1" ht="16.5" customHeight="1">
      <c r="A96" s="37"/>
      <c r="B96" s="38"/>
      <c r="C96" s="182" t="s">
        <v>154</v>
      </c>
      <c r="D96" s="182" t="s">
        <v>150</v>
      </c>
      <c r="E96" s="183" t="s">
        <v>1020</v>
      </c>
      <c r="F96" s="184" t="s">
        <v>1021</v>
      </c>
      <c r="G96" s="185" t="s">
        <v>631</v>
      </c>
      <c r="H96" s="186">
        <v>1</v>
      </c>
      <c r="I96" s="187"/>
      <c r="J96" s="188">
        <f>ROUND(I96*H96,2)</f>
        <v>0</v>
      </c>
      <c r="K96" s="184" t="s">
        <v>153</v>
      </c>
      <c r="L96" s="42"/>
      <c r="M96" s="189" t="s">
        <v>21</v>
      </c>
      <c r="N96" s="190" t="s">
        <v>44</v>
      </c>
      <c r="O96" s="67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3" t="s">
        <v>1007</v>
      </c>
      <c r="AT96" s="193" t="s">
        <v>150</v>
      </c>
      <c r="AU96" s="193" t="s">
        <v>83</v>
      </c>
      <c r="AY96" s="20" t="s">
        <v>148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0" t="s">
        <v>81</v>
      </c>
      <c r="BK96" s="194">
        <f>ROUND(I96*H96,2)</f>
        <v>0</v>
      </c>
      <c r="BL96" s="20" t="s">
        <v>1007</v>
      </c>
      <c r="BM96" s="193" t="s">
        <v>1022</v>
      </c>
    </row>
    <row r="97" spans="1:65" s="2" customFormat="1" ht="11.25">
      <c r="A97" s="37"/>
      <c r="B97" s="38"/>
      <c r="C97" s="39"/>
      <c r="D97" s="195" t="s">
        <v>156</v>
      </c>
      <c r="E97" s="39"/>
      <c r="F97" s="196" t="s">
        <v>1023</v>
      </c>
      <c r="G97" s="39"/>
      <c r="H97" s="39"/>
      <c r="I97" s="197"/>
      <c r="J97" s="39"/>
      <c r="K97" s="39"/>
      <c r="L97" s="42"/>
      <c r="M97" s="198"/>
      <c r="N97" s="199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156</v>
      </c>
      <c r="AU97" s="20" t="s">
        <v>83</v>
      </c>
    </row>
    <row r="98" spans="1:65" s="2" customFormat="1" ht="168" customHeight="1">
      <c r="A98" s="37"/>
      <c r="B98" s="38"/>
      <c r="C98" s="39"/>
      <c r="D98" s="202" t="s">
        <v>218</v>
      </c>
      <c r="E98" s="39"/>
      <c r="F98" s="244" t="s">
        <v>1024</v>
      </c>
      <c r="G98" s="39"/>
      <c r="H98" s="39"/>
      <c r="I98" s="197"/>
      <c r="J98" s="39"/>
      <c r="K98" s="39"/>
      <c r="L98" s="42"/>
      <c r="M98" s="198"/>
      <c r="N98" s="199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218</v>
      </c>
      <c r="AU98" s="20" t="s">
        <v>83</v>
      </c>
    </row>
    <row r="99" spans="1:65" s="12" customFormat="1" ht="22.9" customHeight="1">
      <c r="B99" s="166"/>
      <c r="C99" s="167"/>
      <c r="D99" s="168" t="s">
        <v>72</v>
      </c>
      <c r="E99" s="180" t="s">
        <v>1025</v>
      </c>
      <c r="F99" s="180" t="s">
        <v>1026</v>
      </c>
      <c r="G99" s="167"/>
      <c r="H99" s="167"/>
      <c r="I99" s="170"/>
      <c r="J99" s="181">
        <f>BK99</f>
        <v>0</v>
      </c>
      <c r="K99" s="167"/>
      <c r="L99" s="172"/>
      <c r="M99" s="173"/>
      <c r="N99" s="174"/>
      <c r="O99" s="174"/>
      <c r="P99" s="175">
        <f>SUM(P100:P102)</f>
        <v>0</v>
      </c>
      <c r="Q99" s="174"/>
      <c r="R99" s="175">
        <f>SUM(R100:R102)</f>
        <v>0</v>
      </c>
      <c r="S99" s="174"/>
      <c r="T99" s="176">
        <f>SUM(T100:T102)</f>
        <v>0</v>
      </c>
      <c r="AR99" s="177" t="s">
        <v>180</v>
      </c>
      <c r="AT99" s="178" t="s">
        <v>72</v>
      </c>
      <c r="AU99" s="178" t="s">
        <v>81</v>
      </c>
      <c r="AY99" s="177" t="s">
        <v>148</v>
      </c>
      <c r="BK99" s="179">
        <f>SUM(BK100:BK102)</f>
        <v>0</v>
      </c>
    </row>
    <row r="100" spans="1:65" s="2" customFormat="1" ht="16.5" customHeight="1">
      <c r="A100" s="37"/>
      <c r="B100" s="38"/>
      <c r="C100" s="182" t="s">
        <v>180</v>
      </c>
      <c r="D100" s="182" t="s">
        <v>150</v>
      </c>
      <c r="E100" s="183" t="s">
        <v>1027</v>
      </c>
      <c r="F100" s="184" t="s">
        <v>1026</v>
      </c>
      <c r="G100" s="185" t="s">
        <v>631</v>
      </c>
      <c r="H100" s="186">
        <v>1</v>
      </c>
      <c r="I100" s="187"/>
      <c r="J100" s="188">
        <f>ROUND(I100*H100,2)</f>
        <v>0</v>
      </c>
      <c r="K100" s="184" t="s">
        <v>153</v>
      </c>
      <c r="L100" s="42"/>
      <c r="M100" s="189" t="s">
        <v>21</v>
      </c>
      <c r="N100" s="190" t="s">
        <v>44</v>
      </c>
      <c r="O100" s="67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3" t="s">
        <v>1007</v>
      </c>
      <c r="AT100" s="193" t="s">
        <v>150</v>
      </c>
      <c r="AU100" s="193" t="s">
        <v>83</v>
      </c>
      <c r="AY100" s="20" t="s">
        <v>148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0" t="s">
        <v>81</v>
      </c>
      <c r="BK100" s="194">
        <f>ROUND(I100*H100,2)</f>
        <v>0</v>
      </c>
      <c r="BL100" s="20" t="s">
        <v>1007</v>
      </c>
      <c r="BM100" s="193" t="s">
        <v>1028</v>
      </c>
    </row>
    <row r="101" spans="1:65" s="2" customFormat="1" ht="11.25">
      <c r="A101" s="37"/>
      <c r="B101" s="38"/>
      <c r="C101" s="39"/>
      <c r="D101" s="195" t="s">
        <v>156</v>
      </c>
      <c r="E101" s="39"/>
      <c r="F101" s="196" t="s">
        <v>1029</v>
      </c>
      <c r="G101" s="39"/>
      <c r="H101" s="39"/>
      <c r="I101" s="197"/>
      <c r="J101" s="39"/>
      <c r="K101" s="39"/>
      <c r="L101" s="42"/>
      <c r="M101" s="198"/>
      <c r="N101" s="199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156</v>
      </c>
      <c r="AU101" s="20" t="s">
        <v>83</v>
      </c>
    </row>
    <row r="102" spans="1:65" s="2" customFormat="1" ht="378" customHeight="1">
      <c r="A102" s="37"/>
      <c r="B102" s="38"/>
      <c r="C102" s="39"/>
      <c r="D102" s="202" t="s">
        <v>218</v>
      </c>
      <c r="E102" s="39"/>
      <c r="F102" s="244" t="s">
        <v>1030</v>
      </c>
      <c r="G102" s="39"/>
      <c r="H102" s="39"/>
      <c r="I102" s="197"/>
      <c r="J102" s="39"/>
      <c r="K102" s="39"/>
      <c r="L102" s="42"/>
      <c r="M102" s="198"/>
      <c r="N102" s="199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218</v>
      </c>
      <c r="AU102" s="20" t="s">
        <v>83</v>
      </c>
    </row>
    <row r="103" spans="1:65" s="12" customFormat="1" ht="22.9" customHeight="1">
      <c r="B103" s="166"/>
      <c r="C103" s="167"/>
      <c r="D103" s="168" t="s">
        <v>72</v>
      </c>
      <c r="E103" s="180" t="s">
        <v>1031</v>
      </c>
      <c r="F103" s="180" t="s">
        <v>1032</v>
      </c>
      <c r="G103" s="167"/>
      <c r="H103" s="167"/>
      <c r="I103" s="170"/>
      <c r="J103" s="181">
        <f>BK103</f>
        <v>0</v>
      </c>
      <c r="K103" s="167"/>
      <c r="L103" s="172"/>
      <c r="M103" s="173"/>
      <c r="N103" s="174"/>
      <c r="O103" s="174"/>
      <c r="P103" s="175">
        <f>SUM(P104:P109)</f>
        <v>0</v>
      </c>
      <c r="Q103" s="174"/>
      <c r="R103" s="175">
        <f>SUM(R104:R109)</f>
        <v>0</v>
      </c>
      <c r="S103" s="174"/>
      <c r="T103" s="176">
        <f>SUM(T104:T109)</f>
        <v>0</v>
      </c>
      <c r="AR103" s="177" t="s">
        <v>180</v>
      </c>
      <c r="AT103" s="178" t="s">
        <v>72</v>
      </c>
      <c r="AU103" s="178" t="s">
        <v>81</v>
      </c>
      <c r="AY103" s="177" t="s">
        <v>148</v>
      </c>
      <c r="BK103" s="179">
        <f>SUM(BK104:BK109)</f>
        <v>0</v>
      </c>
    </row>
    <row r="104" spans="1:65" s="2" customFormat="1" ht="16.5" customHeight="1">
      <c r="A104" s="37"/>
      <c r="B104" s="38"/>
      <c r="C104" s="182" t="s">
        <v>187</v>
      </c>
      <c r="D104" s="182" t="s">
        <v>150</v>
      </c>
      <c r="E104" s="183" t="s">
        <v>1033</v>
      </c>
      <c r="F104" s="184" t="s">
        <v>1034</v>
      </c>
      <c r="G104" s="185" t="s">
        <v>631</v>
      </c>
      <c r="H104" s="186">
        <v>1</v>
      </c>
      <c r="I104" s="187"/>
      <c r="J104" s="188">
        <f>ROUND(I104*H104,2)</f>
        <v>0</v>
      </c>
      <c r="K104" s="184" t="s">
        <v>153</v>
      </c>
      <c r="L104" s="42"/>
      <c r="M104" s="189" t="s">
        <v>21</v>
      </c>
      <c r="N104" s="190" t="s">
        <v>44</v>
      </c>
      <c r="O104" s="67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3" t="s">
        <v>1007</v>
      </c>
      <c r="AT104" s="193" t="s">
        <v>150</v>
      </c>
      <c r="AU104" s="193" t="s">
        <v>83</v>
      </c>
      <c r="AY104" s="20" t="s">
        <v>148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0" t="s">
        <v>81</v>
      </c>
      <c r="BK104" s="194">
        <f>ROUND(I104*H104,2)</f>
        <v>0</v>
      </c>
      <c r="BL104" s="20" t="s">
        <v>1007</v>
      </c>
      <c r="BM104" s="193" t="s">
        <v>1035</v>
      </c>
    </row>
    <row r="105" spans="1:65" s="2" customFormat="1" ht="11.25">
      <c r="A105" s="37"/>
      <c r="B105" s="38"/>
      <c r="C105" s="39"/>
      <c r="D105" s="195" t="s">
        <v>156</v>
      </c>
      <c r="E105" s="39"/>
      <c r="F105" s="196" t="s">
        <v>1036</v>
      </c>
      <c r="G105" s="39"/>
      <c r="H105" s="39"/>
      <c r="I105" s="197"/>
      <c r="J105" s="39"/>
      <c r="K105" s="39"/>
      <c r="L105" s="42"/>
      <c r="M105" s="198"/>
      <c r="N105" s="199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156</v>
      </c>
      <c r="AU105" s="20" t="s">
        <v>83</v>
      </c>
    </row>
    <row r="106" spans="1:65" s="2" customFormat="1" ht="225" customHeight="1">
      <c r="A106" s="37"/>
      <c r="B106" s="38"/>
      <c r="C106" s="39"/>
      <c r="D106" s="202" t="s">
        <v>218</v>
      </c>
      <c r="E106" s="39"/>
      <c r="F106" s="244" t="s">
        <v>1037</v>
      </c>
      <c r="G106" s="39"/>
      <c r="H106" s="39"/>
      <c r="I106" s="197"/>
      <c r="J106" s="39"/>
      <c r="K106" s="39"/>
      <c r="L106" s="42"/>
      <c r="M106" s="198"/>
      <c r="N106" s="199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218</v>
      </c>
      <c r="AU106" s="20" t="s">
        <v>83</v>
      </c>
    </row>
    <row r="107" spans="1:65" s="2" customFormat="1" ht="16.5" customHeight="1">
      <c r="A107" s="37"/>
      <c r="B107" s="38"/>
      <c r="C107" s="182" t="s">
        <v>193</v>
      </c>
      <c r="D107" s="182" t="s">
        <v>150</v>
      </c>
      <c r="E107" s="183" t="s">
        <v>1038</v>
      </c>
      <c r="F107" s="184" t="s">
        <v>1039</v>
      </c>
      <c r="G107" s="185" t="s">
        <v>631</v>
      </c>
      <c r="H107" s="186">
        <v>1</v>
      </c>
      <c r="I107" s="187"/>
      <c r="J107" s="188">
        <f>ROUND(I107*H107,2)</f>
        <v>0</v>
      </c>
      <c r="K107" s="184" t="s">
        <v>153</v>
      </c>
      <c r="L107" s="42"/>
      <c r="M107" s="189" t="s">
        <v>21</v>
      </c>
      <c r="N107" s="190" t="s">
        <v>44</v>
      </c>
      <c r="O107" s="67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3" t="s">
        <v>1007</v>
      </c>
      <c r="AT107" s="193" t="s">
        <v>150</v>
      </c>
      <c r="AU107" s="193" t="s">
        <v>83</v>
      </c>
      <c r="AY107" s="20" t="s">
        <v>148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0" t="s">
        <v>81</v>
      </c>
      <c r="BK107" s="194">
        <f>ROUND(I107*H107,2)</f>
        <v>0</v>
      </c>
      <c r="BL107" s="20" t="s">
        <v>1007</v>
      </c>
      <c r="BM107" s="193" t="s">
        <v>1040</v>
      </c>
    </row>
    <row r="108" spans="1:65" s="2" customFormat="1" ht="11.25">
      <c r="A108" s="37"/>
      <c r="B108" s="38"/>
      <c r="C108" s="39"/>
      <c r="D108" s="195" t="s">
        <v>156</v>
      </c>
      <c r="E108" s="39"/>
      <c r="F108" s="196" t="s">
        <v>1041</v>
      </c>
      <c r="G108" s="39"/>
      <c r="H108" s="39"/>
      <c r="I108" s="197"/>
      <c r="J108" s="39"/>
      <c r="K108" s="39"/>
      <c r="L108" s="42"/>
      <c r="M108" s="198"/>
      <c r="N108" s="199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156</v>
      </c>
      <c r="AU108" s="20" t="s">
        <v>83</v>
      </c>
    </row>
    <row r="109" spans="1:65" s="2" customFormat="1" ht="230.25" customHeight="1">
      <c r="A109" s="37"/>
      <c r="B109" s="38"/>
      <c r="C109" s="39"/>
      <c r="D109" s="202" t="s">
        <v>218</v>
      </c>
      <c r="E109" s="39"/>
      <c r="F109" s="244" t="s">
        <v>1042</v>
      </c>
      <c r="G109" s="39"/>
      <c r="H109" s="39"/>
      <c r="I109" s="197"/>
      <c r="J109" s="39"/>
      <c r="K109" s="39"/>
      <c r="L109" s="42"/>
      <c r="M109" s="198"/>
      <c r="N109" s="199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218</v>
      </c>
      <c r="AU109" s="20" t="s">
        <v>83</v>
      </c>
    </row>
    <row r="110" spans="1:65" s="12" customFormat="1" ht="22.9" customHeight="1">
      <c r="B110" s="166"/>
      <c r="C110" s="167"/>
      <c r="D110" s="168" t="s">
        <v>72</v>
      </c>
      <c r="E110" s="180" t="s">
        <v>1043</v>
      </c>
      <c r="F110" s="180" t="s">
        <v>1044</v>
      </c>
      <c r="G110" s="167"/>
      <c r="H110" s="167"/>
      <c r="I110" s="170"/>
      <c r="J110" s="181">
        <f>BK110</f>
        <v>0</v>
      </c>
      <c r="K110" s="167"/>
      <c r="L110" s="172"/>
      <c r="M110" s="173"/>
      <c r="N110" s="174"/>
      <c r="O110" s="174"/>
      <c r="P110" s="175">
        <f>SUM(P111:P113)</f>
        <v>0</v>
      </c>
      <c r="Q110" s="174"/>
      <c r="R110" s="175">
        <f>SUM(R111:R113)</f>
        <v>0</v>
      </c>
      <c r="S110" s="174"/>
      <c r="T110" s="176">
        <f>SUM(T111:T113)</f>
        <v>0</v>
      </c>
      <c r="AR110" s="177" t="s">
        <v>180</v>
      </c>
      <c r="AT110" s="178" t="s">
        <v>72</v>
      </c>
      <c r="AU110" s="178" t="s">
        <v>81</v>
      </c>
      <c r="AY110" s="177" t="s">
        <v>148</v>
      </c>
      <c r="BK110" s="179">
        <f>SUM(BK111:BK113)</f>
        <v>0</v>
      </c>
    </row>
    <row r="111" spans="1:65" s="2" customFormat="1" ht="16.5" customHeight="1">
      <c r="A111" s="37"/>
      <c r="B111" s="38"/>
      <c r="C111" s="182" t="s">
        <v>203</v>
      </c>
      <c r="D111" s="182" t="s">
        <v>150</v>
      </c>
      <c r="E111" s="183" t="s">
        <v>1045</v>
      </c>
      <c r="F111" s="184" t="s">
        <v>1046</v>
      </c>
      <c r="G111" s="185" t="s">
        <v>631</v>
      </c>
      <c r="H111" s="186">
        <v>1</v>
      </c>
      <c r="I111" s="187"/>
      <c r="J111" s="188">
        <f>ROUND(I111*H111,2)</f>
        <v>0</v>
      </c>
      <c r="K111" s="184" t="s">
        <v>153</v>
      </c>
      <c r="L111" s="42"/>
      <c r="M111" s="189" t="s">
        <v>21</v>
      </c>
      <c r="N111" s="190" t="s">
        <v>44</v>
      </c>
      <c r="O111" s="67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3" t="s">
        <v>1007</v>
      </c>
      <c r="AT111" s="193" t="s">
        <v>150</v>
      </c>
      <c r="AU111" s="193" t="s">
        <v>83</v>
      </c>
      <c r="AY111" s="20" t="s">
        <v>148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0" t="s">
        <v>81</v>
      </c>
      <c r="BK111" s="194">
        <f>ROUND(I111*H111,2)</f>
        <v>0</v>
      </c>
      <c r="BL111" s="20" t="s">
        <v>1007</v>
      </c>
      <c r="BM111" s="193" t="s">
        <v>1047</v>
      </c>
    </row>
    <row r="112" spans="1:65" s="2" customFormat="1" ht="11.25">
      <c r="A112" s="37"/>
      <c r="B112" s="38"/>
      <c r="C112" s="39"/>
      <c r="D112" s="195" t="s">
        <v>156</v>
      </c>
      <c r="E112" s="39"/>
      <c r="F112" s="196" t="s">
        <v>1048</v>
      </c>
      <c r="G112" s="39"/>
      <c r="H112" s="39"/>
      <c r="I112" s="197"/>
      <c r="J112" s="39"/>
      <c r="K112" s="39"/>
      <c r="L112" s="42"/>
      <c r="M112" s="198"/>
      <c r="N112" s="199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156</v>
      </c>
      <c r="AU112" s="20" t="s">
        <v>83</v>
      </c>
    </row>
    <row r="113" spans="1:65" s="2" customFormat="1" ht="89.25" customHeight="1">
      <c r="A113" s="37"/>
      <c r="B113" s="38"/>
      <c r="C113" s="39"/>
      <c r="D113" s="202" t="s">
        <v>218</v>
      </c>
      <c r="E113" s="39"/>
      <c r="F113" s="244" t="s">
        <v>1049</v>
      </c>
      <c r="G113" s="39"/>
      <c r="H113" s="39"/>
      <c r="I113" s="197"/>
      <c r="J113" s="39"/>
      <c r="K113" s="39"/>
      <c r="L113" s="42"/>
      <c r="M113" s="198"/>
      <c r="N113" s="199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218</v>
      </c>
      <c r="AU113" s="20" t="s">
        <v>83</v>
      </c>
    </row>
    <row r="114" spans="1:65" s="12" customFormat="1" ht="22.9" customHeight="1">
      <c r="B114" s="166"/>
      <c r="C114" s="167"/>
      <c r="D114" s="168" t="s">
        <v>72</v>
      </c>
      <c r="E114" s="180" t="s">
        <v>1050</v>
      </c>
      <c r="F114" s="180" t="s">
        <v>1051</v>
      </c>
      <c r="G114" s="167"/>
      <c r="H114" s="167"/>
      <c r="I114" s="170"/>
      <c r="J114" s="181">
        <f>BK114</f>
        <v>0</v>
      </c>
      <c r="K114" s="167"/>
      <c r="L114" s="172"/>
      <c r="M114" s="173"/>
      <c r="N114" s="174"/>
      <c r="O114" s="174"/>
      <c r="P114" s="175">
        <f>SUM(P115:P116)</f>
        <v>0</v>
      </c>
      <c r="Q114" s="174"/>
      <c r="R114" s="175">
        <f>SUM(R115:R116)</f>
        <v>0</v>
      </c>
      <c r="S114" s="174"/>
      <c r="T114" s="176">
        <f>SUM(T115:T116)</f>
        <v>0</v>
      </c>
      <c r="AR114" s="177" t="s">
        <v>180</v>
      </c>
      <c r="AT114" s="178" t="s">
        <v>72</v>
      </c>
      <c r="AU114" s="178" t="s">
        <v>81</v>
      </c>
      <c r="AY114" s="177" t="s">
        <v>148</v>
      </c>
      <c r="BK114" s="179">
        <f>SUM(BK115:BK116)</f>
        <v>0</v>
      </c>
    </row>
    <row r="115" spans="1:65" s="2" customFormat="1" ht="16.5" customHeight="1">
      <c r="A115" s="37"/>
      <c r="B115" s="38"/>
      <c r="C115" s="182" t="s">
        <v>213</v>
      </c>
      <c r="D115" s="182" t="s">
        <v>150</v>
      </c>
      <c r="E115" s="183" t="s">
        <v>1052</v>
      </c>
      <c r="F115" s="184" t="s">
        <v>1053</v>
      </c>
      <c r="G115" s="185" t="s">
        <v>631</v>
      </c>
      <c r="H115" s="186">
        <v>1</v>
      </c>
      <c r="I115" s="187"/>
      <c r="J115" s="188">
        <f>ROUND(I115*H115,2)</f>
        <v>0</v>
      </c>
      <c r="K115" s="184" t="s">
        <v>598</v>
      </c>
      <c r="L115" s="42"/>
      <c r="M115" s="189" t="s">
        <v>21</v>
      </c>
      <c r="N115" s="190" t="s">
        <v>44</v>
      </c>
      <c r="O115" s="67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3" t="s">
        <v>1007</v>
      </c>
      <c r="AT115" s="193" t="s">
        <v>150</v>
      </c>
      <c r="AU115" s="193" t="s">
        <v>83</v>
      </c>
      <c r="AY115" s="20" t="s">
        <v>148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0" t="s">
        <v>81</v>
      </c>
      <c r="BK115" s="194">
        <f>ROUND(I115*H115,2)</f>
        <v>0</v>
      </c>
      <c r="BL115" s="20" t="s">
        <v>1007</v>
      </c>
      <c r="BM115" s="193" t="s">
        <v>1054</v>
      </c>
    </row>
    <row r="116" spans="1:65" s="2" customFormat="1" ht="51.75" customHeight="1">
      <c r="A116" s="37"/>
      <c r="B116" s="38"/>
      <c r="C116" s="39"/>
      <c r="D116" s="202" t="s">
        <v>218</v>
      </c>
      <c r="E116" s="39"/>
      <c r="F116" s="244" t="s">
        <v>1055</v>
      </c>
      <c r="G116" s="39"/>
      <c r="H116" s="39"/>
      <c r="I116" s="197"/>
      <c r="J116" s="39"/>
      <c r="K116" s="39"/>
      <c r="L116" s="42"/>
      <c r="M116" s="259"/>
      <c r="N116" s="260"/>
      <c r="O116" s="261"/>
      <c r="P116" s="261"/>
      <c r="Q116" s="261"/>
      <c r="R116" s="261"/>
      <c r="S116" s="261"/>
      <c r="T116" s="262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218</v>
      </c>
      <c r="AU116" s="20" t="s">
        <v>83</v>
      </c>
    </row>
    <row r="117" spans="1:65" s="2" customFormat="1" ht="6.95" customHeight="1">
      <c r="A117" s="37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42"/>
      <c r="M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</sheetData>
  <sheetProtection algorithmName="SHA-512" hashValue="xtyvWxVMTGl5tCNdvhbIAtusO4B4zSvNVNkFHoIiOUbGOEYYrq1qsrRJMtwQc2qShAitQ0Msf8MWwf62eeI20A==" saltValue="iAZc7Xpmh6p2jo3pan1vZG0U1QREag/KTQXdEfoXhxsPKt4g70hnsQbqPdedm68qN79WUFTL6MLyCvGCvG+JCw==" spinCount="100000" sheet="1" objects="1" scenarios="1" formatColumns="0" formatRows="0" autoFilter="0"/>
  <autoFilter ref="C84:K11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7" r:id="rId3"/>
    <hyperlink ref="F101" r:id="rId4"/>
    <hyperlink ref="F105" r:id="rId5"/>
    <hyperlink ref="F108" r:id="rId6"/>
    <hyperlink ref="F112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2"/>
      <c r="C3" s="113"/>
      <c r="D3" s="113"/>
      <c r="E3" s="113"/>
      <c r="F3" s="113"/>
      <c r="G3" s="113"/>
      <c r="H3" s="23"/>
    </row>
    <row r="4" spans="1:8" s="1" customFormat="1" ht="24.95" customHeight="1">
      <c r="B4" s="23"/>
      <c r="C4" s="114" t="s">
        <v>1056</v>
      </c>
      <c r="H4" s="23"/>
    </row>
    <row r="5" spans="1:8" s="1" customFormat="1" ht="12" customHeight="1">
      <c r="B5" s="23"/>
      <c r="C5" s="263" t="s">
        <v>13</v>
      </c>
      <c r="D5" s="414" t="s">
        <v>14</v>
      </c>
      <c r="E5" s="407"/>
      <c r="F5" s="407"/>
      <c r="H5" s="23"/>
    </row>
    <row r="6" spans="1:8" s="1" customFormat="1" ht="36.950000000000003" customHeight="1">
      <c r="B6" s="23"/>
      <c r="C6" s="264" t="s">
        <v>16</v>
      </c>
      <c r="D6" s="418" t="s">
        <v>17</v>
      </c>
      <c r="E6" s="407"/>
      <c r="F6" s="407"/>
      <c r="H6" s="23"/>
    </row>
    <row r="7" spans="1:8" s="1" customFormat="1" ht="16.5" customHeight="1">
      <c r="B7" s="23"/>
      <c r="C7" s="116" t="s">
        <v>24</v>
      </c>
      <c r="D7" s="118" t="str">
        <f>'Rekapitulace stavby'!AN8</f>
        <v>15. 10. 2025</v>
      </c>
      <c r="H7" s="23"/>
    </row>
    <row r="8" spans="1:8" s="2" customFormat="1" ht="10.9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55"/>
      <c r="B9" s="265"/>
      <c r="C9" s="266" t="s">
        <v>54</v>
      </c>
      <c r="D9" s="267" t="s">
        <v>55</v>
      </c>
      <c r="E9" s="267" t="s">
        <v>135</v>
      </c>
      <c r="F9" s="268" t="s">
        <v>1057</v>
      </c>
      <c r="G9" s="155"/>
      <c r="H9" s="265"/>
    </row>
    <row r="10" spans="1:8" s="2" customFormat="1" ht="26.45" customHeight="1">
      <c r="A10" s="37"/>
      <c r="B10" s="42"/>
      <c r="C10" s="269" t="s">
        <v>78</v>
      </c>
      <c r="D10" s="269" t="s">
        <v>79</v>
      </c>
      <c r="E10" s="37"/>
      <c r="F10" s="37"/>
      <c r="G10" s="37"/>
      <c r="H10" s="42"/>
    </row>
    <row r="11" spans="1:8" s="2" customFormat="1" ht="16.899999999999999" customHeight="1">
      <c r="A11" s="37"/>
      <c r="B11" s="42"/>
      <c r="C11" s="270" t="s">
        <v>99</v>
      </c>
      <c r="D11" s="271" t="s">
        <v>100</v>
      </c>
      <c r="E11" s="272" t="s">
        <v>101</v>
      </c>
      <c r="F11" s="273">
        <v>8.1999999999999993</v>
      </c>
      <c r="G11" s="37"/>
      <c r="H11" s="42"/>
    </row>
    <row r="12" spans="1:8" s="2" customFormat="1" ht="16.899999999999999" customHeight="1">
      <c r="A12" s="37"/>
      <c r="B12" s="42"/>
      <c r="C12" s="274" t="s">
        <v>21</v>
      </c>
      <c r="D12" s="274" t="s">
        <v>920</v>
      </c>
      <c r="E12" s="20" t="s">
        <v>21</v>
      </c>
      <c r="F12" s="275">
        <v>8.1999999999999993</v>
      </c>
      <c r="G12" s="37"/>
      <c r="H12" s="42"/>
    </row>
    <row r="13" spans="1:8" s="2" customFormat="1" ht="16.899999999999999" customHeight="1">
      <c r="A13" s="37"/>
      <c r="B13" s="42"/>
      <c r="C13" s="274" t="s">
        <v>99</v>
      </c>
      <c r="D13" s="274" t="s">
        <v>160</v>
      </c>
      <c r="E13" s="20" t="s">
        <v>21</v>
      </c>
      <c r="F13" s="275">
        <v>8.1999999999999993</v>
      </c>
      <c r="G13" s="37"/>
      <c r="H13" s="42"/>
    </row>
    <row r="14" spans="1:8" s="2" customFormat="1" ht="16.899999999999999" customHeight="1">
      <c r="A14" s="37"/>
      <c r="B14" s="42"/>
      <c r="C14" s="276" t="s">
        <v>1058</v>
      </c>
      <c r="D14" s="37"/>
      <c r="E14" s="37"/>
      <c r="F14" s="37"/>
      <c r="G14" s="37"/>
      <c r="H14" s="42"/>
    </row>
    <row r="15" spans="1:8" s="2" customFormat="1" ht="16.899999999999999" customHeight="1">
      <c r="A15" s="37"/>
      <c r="B15" s="42"/>
      <c r="C15" s="274" t="s">
        <v>916</v>
      </c>
      <c r="D15" s="274" t="s">
        <v>1059</v>
      </c>
      <c r="E15" s="20" t="s">
        <v>101</v>
      </c>
      <c r="F15" s="275">
        <v>8.1999999999999993</v>
      </c>
      <c r="G15" s="37"/>
      <c r="H15" s="42"/>
    </row>
    <row r="16" spans="1:8" s="2" customFormat="1" ht="16.899999999999999" customHeight="1">
      <c r="A16" s="37"/>
      <c r="B16" s="42"/>
      <c r="C16" s="274" t="s">
        <v>430</v>
      </c>
      <c r="D16" s="274" t="s">
        <v>1060</v>
      </c>
      <c r="E16" s="20" t="s">
        <v>101</v>
      </c>
      <c r="F16" s="275">
        <v>21.2</v>
      </c>
      <c r="G16" s="37"/>
      <c r="H16" s="42"/>
    </row>
    <row r="17" spans="1:8" s="2" customFormat="1" ht="16.899999999999999" customHeight="1">
      <c r="A17" s="37"/>
      <c r="B17" s="42"/>
      <c r="C17" s="274" t="s">
        <v>905</v>
      </c>
      <c r="D17" s="274" t="s">
        <v>1061</v>
      </c>
      <c r="E17" s="20" t="s">
        <v>97</v>
      </c>
      <c r="F17" s="275">
        <v>0.49199999999999999</v>
      </c>
      <c r="G17" s="37"/>
      <c r="H17" s="42"/>
    </row>
    <row r="18" spans="1:8" s="2" customFormat="1" ht="16.899999999999999" customHeight="1">
      <c r="A18" s="37"/>
      <c r="B18" s="42"/>
      <c r="C18" s="274" t="s">
        <v>911</v>
      </c>
      <c r="D18" s="274" t="s">
        <v>1062</v>
      </c>
      <c r="E18" s="20" t="s">
        <v>97</v>
      </c>
      <c r="F18" s="275">
        <v>0.49199999999999999</v>
      </c>
      <c r="G18" s="37"/>
      <c r="H18" s="42"/>
    </row>
    <row r="19" spans="1:8" s="2" customFormat="1" ht="16.899999999999999" customHeight="1">
      <c r="A19" s="37"/>
      <c r="B19" s="42"/>
      <c r="C19" s="274" t="s">
        <v>927</v>
      </c>
      <c r="D19" s="274" t="s">
        <v>1063</v>
      </c>
      <c r="E19" s="20" t="s">
        <v>101</v>
      </c>
      <c r="F19" s="275">
        <v>8.1999999999999993</v>
      </c>
      <c r="G19" s="37"/>
      <c r="H19" s="42"/>
    </row>
    <row r="20" spans="1:8" s="2" customFormat="1" ht="16.899999999999999" customHeight="1">
      <c r="A20" s="37"/>
      <c r="B20" s="42"/>
      <c r="C20" s="274" t="s">
        <v>932</v>
      </c>
      <c r="D20" s="274" t="s">
        <v>1064</v>
      </c>
      <c r="E20" s="20" t="s">
        <v>101</v>
      </c>
      <c r="F20" s="275">
        <v>8.1999999999999993</v>
      </c>
      <c r="G20" s="37"/>
      <c r="H20" s="42"/>
    </row>
    <row r="21" spans="1:8" s="2" customFormat="1" ht="16.899999999999999" customHeight="1">
      <c r="A21" s="37"/>
      <c r="B21" s="42"/>
      <c r="C21" s="274" t="s">
        <v>937</v>
      </c>
      <c r="D21" s="274" t="s">
        <v>1065</v>
      </c>
      <c r="E21" s="20" t="s">
        <v>97</v>
      </c>
      <c r="F21" s="275">
        <v>0.49199999999999999</v>
      </c>
      <c r="G21" s="37"/>
      <c r="H21" s="42"/>
    </row>
    <row r="22" spans="1:8" s="2" customFormat="1" ht="16.899999999999999" customHeight="1">
      <c r="A22" s="37"/>
      <c r="B22" s="42"/>
      <c r="C22" s="274" t="s">
        <v>922</v>
      </c>
      <c r="D22" s="274" t="s">
        <v>923</v>
      </c>
      <c r="E22" s="20" t="s">
        <v>97</v>
      </c>
      <c r="F22" s="275">
        <v>0.54100000000000004</v>
      </c>
      <c r="G22" s="37"/>
      <c r="H22" s="42"/>
    </row>
    <row r="23" spans="1:8" s="2" customFormat="1" ht="16.899999999999999" customHeight="1">
      <c r="A23" s="37"/>
      <c r="B23" s="42"/>
      <c r="C23" s="270" t="s">
        <v>275</v>
      </c>
      <c r="D23" s="271" t="s">
        <v>1066</v>
      </c>
      <c r="E23" s="272" t="s">
        <v>97</v>
      </c>
      <c r="F23" s="273">
        <v>2.5529999999999999</v>
      </c>
      <c r="G23" s="37"/>
      <c r="H23" s="42"/>
    </row>
    <row r="24" spans="1:8" s="2" customFormat="1" ht="16.899999999999999" customHeight="1">
      <c r="A24" s="37"/>
      <c r="B24" s="42"/>
      <c r="C24" s="274" t="s">
        <v>21</v>
      </c>
      <c r="D24" s="274" t="s">
        <v>273</v>
      </c>
      <c r="E24" s="20" t="s">
        <v>21</v>
      </c>
      <c r="F24" s="275">
        <v>0</v>
      </c>
      <c r="G24" s="37"/>
      <c r="H24" s="42"/>
    </row>
    <row r="25" spans="1:8" s="2" customFormat="1" ht="16.899999999999999" customHeight="1">
      <c r="A25" s="37"/>
      <c r="B25" s="42"/>
      <c r="C25" s="274" t="s">
        <v>21</v>
      </c>
      <c r="D25" s="274" t="s">
        <v>170</v>
      </c>
      <c r="E25" s="20" t="s">
        <v>21</v>
      </c>
      <c r="F25" s="275">
        <v>20.663</v>
      </c>
      <c r="G25" s="37"/>
      <c r="H25" s="42"/>
    </row>
    <row r="26" spans="1:8" s="2" customFormat="1" ht="16.899999999999999" customHeight="1">
      <c r="A26" s="37"/>
      <c r="B26" s="42"/>
      <c r="C26" s="274" t="s">
        <v>21</v>
      </c>
      <c r="D26" s="274" t="s">
        <v>274</v>
      </c>
      <c r="E26" s="20" t="s">
        <v>21</v>
      </c>
      <c r="F26" s="275">
        <v>-18.11</v>
      </c>
      <c r="G26" s="37"/>
      <c r="H26" s="42"/>
    </row>
    <row r="27" spans="1:8" s="2" customFormat="1" ht="16.899999999999999" customHeight="1">
      <c r="A27" s="37"/>
      <c r="B27" s="42"/>
      <c r="C27" s="274" t="s">
        <v>275</v>
      </c>
      <c r="D27" s="274" t="s">
        <v>160</v>
      </c>
      <c r="E27" s="20" t="s">
        <v>21</v>
      </c>
      <c r="F27" s="275">
        <v>2.5529999999999999</v>
      </c>
      <c r="G27" s="37"/>
      <c r="H27" s="42"/>
    </row>
    <row r="28" spans="1:8" s="2" customFormat="1" ht="16.899999999999999" customHeight="1">
      <c r="A28" s="37"/>
      <c r="B28" s="42"/>
      <c r="C28" s="276" t="s">
        <v>1058</v>
      </c>
      <c r="D28" s="37"/>
      <c r="E28" s="37"/>
      <c r="F28" s="37"/>
      <c r="G28" s="37"/>
      <c r="H28" s="42"/>
    </row>
    <row r="29" spans="1:8" s="2" customFormat="1" ht="16.899999999999999" customHeight="1">
      <c r="A29" s="37"/>
      <c r="B29" s="42"/>
      <c r="C29" s="274" t="s">
        <v>269</v>
      </c>
      <c r="D29" s="274" t="s">
        <v>1067</v>
      </c>
      <c r="E29" s="20" t="s">
        <v>97</v>
      </c>
      <c r="F29" s="275">
        <v>2.5529999999999999</v>
      </c>
      <c r="G29" s="37"/>
      <c r="H29" s="42"/>
    </row>
    <row r="30" spans="1:8" s="2" customFormat="1" ht="16.899999999999999" customHeight="1">
      <c r="A30" s="37"/>
      <c r="B30" s="42"/>
      <c r="C30" s="274" t="s">
        <v>283</v>
      </c>
      <c r="D30" s="274" t="s">
        <v>1068</v>
      </c>
      <c r="E30" s="20" t="s">
        <v>97</v>
      </c>
      <c r="F30" s="275">
        <v>2.5529999999999999</v>
      </c>
      <c r="G30" s="37"/>
      <c r="H30" s="42"/>
    </row>
    <row r="31" spans="1:8" s="2" customFormat="1" ht="16.899999999999999" customHeight="1">
      <c r="A31" s="37"/>
      <c r="B31" s="42"/>
      <c r="C31" s="274" t="s">
        <v>289</v>
      </c>
      <c r="D31" s="274" t="s">
        <v>1069</v>
      </c>
      <c r="E31" s="20" t="s">
        <v>97</v>
      </c>
      <c r="F31" s="275">
        <v>5.1059999999999999</v>
      </c>
      <c r="G31" s="37"/>
      <c r="H31" s="42"/>
    </row>
    <row r="32" spans="1:8" s="2" customFormat="1" ht="16.899999999999999" customHeight="1">
      <c r="A32" s="37"/>
      <c r="B32" s="42"/>
      <c r="C32" s="274" t="s">
        <v>294</v>
      </c>
      <c r="D32" s="274" t="s">
        <v>1070</v>
      </c>
      <c r="E32" s="20" t="s">
        <v>97</v>
      </c>
      <c r="F32" s="275">
        <v>5.1059999999999999</v>
      </c>
      <c r="G32" s="37"/>
      <c r="H32" s="42"/>
    </row>
    <row r="33" spans="1:8" s="2" customFormat="1" ht="16.899999999999999" customHeight="1">
      <c r="A33" s="37"/>
      <c r="B33" s="42"/>
      <c r="C33" s="274" t="s">
        <v>299</v>
      </c>
      <c r="D33" s="274" t="s">
        <v>1071</v>
      </c>
      <c r="E33" s="20" t="s">
        <v>97</v>
      </c>
      <c r="F33" s="275">
        <v>5.1059999999999999</v>
      </c>
      <c r="G33" s="37"/>
      <c r="H33" s="42"/>
    </row>
    <row r="34" spans="1:8" s="2" customFormat="1" ht="16.899999999999999" customHeight="1">
      <c r="A34" s="37"/>
      <c r="B34" s="42"/>
      <c r="C34" s="270" t="s">
        <v>95</v>
      </c>
      <c r="D34" s="271" t="s">
        <v>96</v>
      </c>
      <c r="E34" s="272" t="s">
        <v>97</v>
      </c>
      <c r="F34" s="273">
        <v>5.1100000000000003</v>
      </c>
      <c r="G34" s="37"/>
      <c r="H34" s="42"/>
    </row>
    <row r="35" spans="1:8" s="2" customFormat="1" ht="16.899999999999999" customHeight="1">
      <c r="A35" s="37"/>
      <c r="B35" s="42"/>
      <c r="C35" s="274" t="s">
        <v>21</v>
      </c>
      <c r="D35" s="274" t="s">
        <v>393</v>
      </c>
      <c r="E35" s="20" t="s">
        <v>21</v>
      </c>
      <c r="F35" s="275">
        <v>5.1100000000000003</v>
      </c>
      <c r="G35" s="37"/>
      <c r="H35" s="42"/>
    </row>
    <row r="36" spans="1:8" s="2" customFormat="1" ht="16.899999999999999" customHeight="1">
      <c r="A36" s="37"/>
      <c r="B36" s="42"/>
      <c r="C36" s="274" t="s">
        <v>95</v>
      </c>
      <c r="D36" s="274" t="s">
        <v>160</v>
      </c>
      <c r="E36" s="20" t="s">
        <v>21</v>
      </c>
      <c r="F36" s="275">
        <v>5.1100000000000003</v>
      </c>
      <c r="G36" s="37"/>
      <c r="H36" s="42"/>
    </row>
    <row r="37" spans="1:8" s="2" customFormat="1" ht="16.899999999999999" customHeight="1">
      <c r="A37" s="37"/>
      <c r="B37" s="42"/>
      <c r="C37" s="276" t="s">
        <v>1058</v>
      </c>
      <c r="D37" s="37"/>
      <c r="E37" s="37"/>
      <c r="F37" s="37"/>
      <c r="G37" s="37"/>
      <c r="H37" s="42"/>
    </row>
    <row r="38" spans="1:8" s="2" customFormat="1" ht="16.899999999999999" customHeight="1">
      <c r="A38" s="37"/>
      <c r="B38" s="42"/>
      <c r="C38" s="274" t="s">
        <v>389</v>
      </c>
      <c r="D38" s="274" t="s">
        <v>1072</v>
      </c>
      <c r="E38" s="20" t="s">
        <v>97</v>
      </c>
      <c r="F38" s="275">
        <v>5.1100000000000003</v>
      </c>
      <c r="G38" s="37"/>
      <c r="H38" s="42"/>
    </row>
    <row r="39" spans="1:8" s="2" customFormat="1" ht="16.899999999999999" customHeight="1">
      <c r="A39" s="37"/>
      <c r="B39" s="42"/>
      <c r="C39" s="274" t="s">
        <v>262</v>
      </c>
      <c r="D39" s="274" t="s">
        <v>1073</v>
      </c>
      <c r="E39" s="20" t="s">
        <v>97</v>
      </c>
      <c r="F39" s="275">
        <v>15.553000000000001</v>
      </c>
      <c r="G39" s="37"/>
      <c r="H39" s="42"/>
    </row>
    <row r="40" spans="1:8" s="2" customFormat="1" ht="16.899999999999999" customHeight="1">
      <c r="A40" s="37"/>
      <c r="B40" s="42"/>
      <c r="C40" s="274" t="s">
        <v>269</v>
      </c>
      <c r="D40" s="274" t="s">
        <v>1067</v>
      </c>
      <c r="E40" s="20" t="s">
        <v>97</v>
      </c>
      <c r="F40" s="275">
        <v>2.5529999999999999</v>
      </c>
      <c r="G40" s="37"/>
      <c r="H40" s="42"/>
    </row>
    <row r="41" spans="1:8" s="2" customFormat="1" ht="16.899999999999999" customHeight="1">
      <c r="A41" s="37"/>
      <c r="B41" s="42"/>
      <c r="C41" s="274" t="s">
        <v>384</v>
      </c>
      <c r="D41" s="274" t="s">
        <v>1074</v>
      </c>
      <c r="E41" s="20" t="s">
        <v>97</v>
      </c>
      <c r="F41" s="275">
        <v>5.1100000000000003</v>
      </c>
      <c r="G41" s="37"/>
      <c r="H41" s="42"/>
    </row>
    <row r="42" spans="1:8" s="2" customFormat="1" ht="16.899999999999999" customHeight="1">
      <c r="A42" s="37"/>
      <c r="B42" s="42"/>
      <c r="C42" s="270" t="s">
        <v>104</v>
      </c>
      <c r="D42" s="271" t="s">
        <v>105</v>
      </c>
      <c r="E42" s="272" t="s">
        <v>97</v>
      </c>
      <c r="F42" s="273">
        <v>13</v>
      </c>
      <c r="G42" s="37"/>
      <c r="H42" s="42"/>
    </row>
    <row r="43" spans="1:8" s="2" customFormat="1" ht="16.899999999999999" customHeight="1">
      <c r="A43" s="37"/>
      <c r="B43" s="42"/>
      <c r="C43" s="274" t="s">
        <v>21</v>
      </c>
      <c r="D43" s="274" t="s">
        <v>533</v>
      </c>
      <c r="E43" s="20" t="s">
        <v>21</v>
      </c>
      <c r="F43" s="275">
        <v>13</v>
      </c>
      <c r="G43" s="37"/>
      <c r="H43" s="42"/>
    </row>
    <row r="44" spans="1:8" s="2" customFormat="1" ht="16.899999999999999" customHeight="1">
      <c r="A44" s="37"/>
      <c r="B44" s="42"/>
      <c r="C44" s="274" t="s">
        <v>104</v>
      </c>
      <c r="D44" s="274" t="s">
        <v>160</v>
      </c>
      <c r="E44" s="20" t="s">
        <v>21</v>
      </c>
      <c r="F44" s="275">
        <v>13</v>
      </c>
      <c r="G44" s="37"/>
      <c r="H44" s="42"/>
    </row>
    <row r="45" spans="1:8" s="2" customFormat="1" ht="16.899999999999999" customHeight="1">
      <c r="A45" s="37"/>
      <c r="B45" s="42"/>
      <c r="C45" s="276" t="s">
        <v>1058</v>
      </c>
      <c r="D45" s="37"/>
      <c r="E45" s="37"/>
      <c r="F45" s="37"/>
      <c r="G45" s="37"/>
      <c r="H45" s="42"/>
    </row>
    <row r="46" spans="1:8" s="2" customFormat="1" ht="16.899999999999999" customHeight="1">
      <c r="A46" s="37"/>
      <c r="B46" s="42"/>
      <c r="C46" s="274" t="s">
        <v>529</v>
      </c>
      <c r="D46" s="274" t="s">
        <v>1075</v>
      </c>
      <c r="E46" s="20" t="s">
        <v>97</v>
      </c>
      <c r="F46" s="275">
        <v>13</v>
      </c>
      <c r="G46" s="37"/>
      <c r="H46" s="42"/>
    </row>
    <row r="47" spans="1:8" s="2" customFormat="1" ht="16.899999999999999" customHeight="1">
      <c r="A47" s="37"/>
      <c r="B47" s="42"/>
      <c r="C47" s="274" t="s">
        <v>194</v>
      </c>
      <c r="D47" s="274" t="s">
        <v>1076</v>
      </c>
      <c r="E47" s="20" t="s">
        <v>173</v>
      </c>
      <c r="F47" s="275">
        <v>18.797000000000001</v>
      </c>
      <c r="G47" s="37"/>
      <c r="H47" s="42"/>
    </row>
    <row r="48" spans="1:8" s="2" customFormat="1" ht="16.899999999999999" customHeight="1">
      <c r="A48" s="37"/>
      <c r="B48" s="42"/>
      <c r="C48" s="274" t="s">
        <v>204</v>
      </c>
      <c r="D48" s="274" t="s">
        <v>1077</v>
      </c>
      <c r="E48" s="20" t="s">
        <v>173</v>
      </c>
      <c r="F48" s="275">
        <v>7.3719999999999999</v>
      </c>
      <c r="G48" s="37"/>
      <c r="H48" s="42"/>
    </row>
    <row r="49" spans="1:8" s="2" customFormat="1" ht="16.899999999999999" customHeight="1">
      <c r="A49" s="37"/>
      <c r="B49" s="42"/>
      <c r="C49" s="274" t="s">
        <v>214</v>
      </c>
      <c r="D49" s="274" t="s">
        <v>1078</v>
      </c>
      <c r="E49" s="20" t="s">
        <v>173</v>
      </c>
      <c r="F49" s="275">
        <v>73.72</v>
      </c>
      <c r="G49" s="37"/>
      <c r="H49" s="42"/>
    </row>
    <row r="50" spans="1:8" s="2" customFormat="1" ht="16.899999999999999" customHeight="1">
      <c r="A50" s="37"/>
      <c r="B50" s="42"/>
      <c r="C50" s="274" t="s">
        <v>269</v>
      </c>
      <c r="D50" s="274" t="s">
        <v>1067</v>
      </c>
      <c r="E50" s="20" t="s">
        <v>97</v>
      </c>
      <c r="F50" s="275">
        <v>2.5529999999999999</v>
      </c>
      <c r="G50" s="37"/>
      <c r="H50" s="42"/>
    </row>
    <row r="51" spans="1:8" s="2" customFormat="1" ht="16.899999999999999" customHeight="1">
      <c r="A51" s="37"/>
      <c r="B51" s="42"/>
      <c r="C51" s="274" t="s">
        <v>566</v>
      </c>
      <c r="D51" s="274" t="s">
        <v>1079</v>
      </c>
      <c r="E51" s="20" t="s">
        <v>97</v>
      </c>
      <c r="F51" s="275">
        <v>19</v>
      </c>
      <c r="G51" s="37"/>
      <c r="H51" s="42"/>
    </row>
    <row r="52" spans="1:8" s="2" customFormat="1" ht="7.35" customHeight="1">
      <c r="A52" s="37"/>
      <c r="B52" s="136"/>
      <c r="C52" s="137"/>
      <c r="D52" s="137"/>
      <c r="E52" s="137"/>
      <c r="F52" s="137"/>
      <c r="G52" s="137"/>
      <c r="H52" s="42"/>
    </row>
    <row r="53" spans="1:8" s="2" customFormat="1" ht="11.25">
      <c r="A53" s="37"/>
      <c r="B53" s="37"/>
      <c r="C53" s="37"/>
      <c r="D53" s="37"/>
      <c r="E53" s="37"/>
      <c r="F53" s="37"/>
      <c r="G53" s="37"/>
      <c r="H53" s="37"/>
    </row>
  </sheetData>
  <sheetProtection algorithmName="SHA-512" hashValue="lxa7m8GxUvFx+AAn2AZNgf2dQ6YgF+gd3TE07q8e0iTiSwH5rCLTI2cCEoqGwJr9mRwBv0ihwfBnnv5LrwYfRQ==" saltValue="1iDk65Hr+z2j5PKW6xpdRiedNK+HOsDG0w+Z51W3vaCx53hoiqa85lW+lsYhLsDcEiEb0lb4FbQpU9/ULgMgL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77" customWidth="1"/>
    <col min="2" max="2" width="1.6640625" style="277" customWidth="1"/>
    <col min="3" max="4" width="5" style="277" customWidth="1"/>
    <col min="5" max="5" width="11.6640625" style="277" customWidth="1"/>
    <col min="6" max="6" width="9.1640625" style="277" customWidth="1"/>
    <col min="7" max="7" width="5" style="277" customWidth="1"/>
    <col min="8" max="8" width="77.83203125" style="277" customWidth="1"/>
    <col min="9" max="10" width="20" style="277" customWidth="1"/>
    <col min="11" max="11" width="1.6640625" style="277" customWidth="1"/>
  </cols>
  <sheetData>
    <row r="1" spans="2:11" s="1" customFormat="1" ht="37.5" customHeight="1"/>
    <row r="2" spans="2:11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pans="2:11" s="17" customFormat="1" ht="45" customHeight="1">
      <c r="B3" s="281"/>
      <c r="C3" s="421" t="s">
        <v>1080</v>
      </c>
      <c r="D3" s="421"/>
      <c r="E3" s="421"/>
      <c r="F3" s="421"/>
      <c r="G3" s="421"/>
      <c r="H3" s="421"/>
      <c r="I3" s="421"/>
      <c r="J3" s="421"/>
      <c r="K3" s="282"/>
    </row>
    <row r="4" spans="2:11" s="1" customFormat="1" ht="25.5" customHeight="1">
      <c r="B4" s="283"/>
      <c r="C4" s="420" t="s">
        <v>1081</v>
      </c>
      <c r="D4" s="420"/>
      <c r="E4" s="420"/>
      <c r="F4" s="420"/>
      <c r="G4" s="420"/>
      <c r="H4" s="420"/>
      <c r="I4" s="420"/>
      <c r="J4" s="420"/>
      <c r="K4" s="284"/>
    </row>
    <row r="5" spans="2:11" s="1" customFormat="1" ht="5.25" customHeight="1">
      <c r="B5" s="283"/>
      <c r="C5" s="285"/>
      <c r="D5" s="285"/>
      <c r="E5" s="285"/>
      <c r="F5" s="285"/>
      <c r="G5" s="285"/>
      <c r="H5" s="285"/>
      <c r="I5" s="285"/>
      <c r="J5" s="285"/>
      <c r="K5" s="284"/>
    </row>
    <row r="6" spans="2:11" s="1" customFormat="1" ht="15" customHeight="1">
      <c r="B6" s="283"/>
      <c r="C6" s="419" t="s">
        <v>1082</v>
      </c>
      <c r="D6" s="419"/>
      <c r="E6" s="419"/>
      <c r="F6" s="419"/>
      <c r="G6" s="419"/>
      <c r="H6" s="419"/>
      <c r="I6" s="419"/>
      <c r="J6" s="419"/>
      <c r="K6" s="284"/>
    </row>
    <row r="7" spans="2:11" s="1" customFormat="1" ht="15" customHeight="1">
      <c r="B7" s="287"/>
      <c r="C7" s="419" t="s">
        <v>1083</v>
      </c>
      <c r="D7" s="419"/>
      <c r="E7" s="419"/>
      <c r="F7" s="419"/>
      <c r="G7" s="419"/>
      <c r="H7" s="419"/>
      <c r="I7" s="419"/>
      <c r="J7" s="419"/>
      <c r="K7" s="284"/>
    </row>
    <row r="8" spans="2:11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pans="2:11" s="1" customFormat="1" ht="15" customHeight="1">
      <c r="B9" s="287"/>
      <c r="C9" s="419" t="s">
        <v>1084</v>
      </c>
      <c r="D9" s="419"/>
      <c r="E9" s="419"/>
      <c r="F9" s="419"/>
      <c r="G9" s="419"/>
      <c r="H9" s="419"/>
      <c r="I9" s="419"/>
      <c r="J9" s="419"/>
      <c r="K9" s="284"/>
    </row>
    <row r="10" spans="2:11" s="1" customFormat="1" ht="15" customHeight="1">
      <c r="B10" s="287"/>
      <c r="C10" s="286"/>
      <c r="D10" s="419" t="s">
        <v>1085</v>
      </c>
      <c r="E10" s="419"/>
      <c r="F10" s="419"/>
      <c r="G10" s="419"/>
      <c r="H10" s="419"/>
      <c r="I10" s="419"/>
      <c r="J10" s="419"/>
      <c r="K10" s="284"/>
    </row>
    <row r="11" spans="2:11" s="1" customFormat="1" ht="15" customHeight="1">
      <c r="B11" s="287"/>
      <c r="C11" s="288"/>
      <c r="D11" s="419" t="s">
        <v>1086</v>
      </c>
      <c r="E11" s="419"/>
      <c r="F11" s="419"/>
      <c r="G11" s="419"/>
      <c r="H11" s="419"/>
      <c r="I11" s="419"/>
      <c r="J11" s="419"/>
      <c r="K11" s="284"/>
    </row>
    <row r="12" spans="2:11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pans="2:11" s="1" customFormat="1" ht="15" customHeight="1">
      <c r="B13" s="287"/>
      <c r="C13" s="288"/>
      <c r="D13" s="289" t="s">
        <v>1087</v>
      </c>
      <c r="E13" s="286"/>
      <c r="F13" s="286"/>
      <c r="G13" s="286"/>
      <c r="H13" s="286"/>
      <c r="I13" s="286"/>
      <c r="J13" s="286"/>
      <c r="K13" s="284"/>
    </row>
    <row r="14" spans="2:11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pans="2:11" s="1" customFormat="1" ht="15" customHeight="1">
      <c r="B15" s="287"/>
      <c r="C15" s="288"/>
      <c r="D15" s="419" t="s">
        <v>1088</v>
      </c>
      <c r="E15" s="419"/>
      <c r="F15" s="419"/>
      <c r="G15" s="419"/>
      <c r="H15" s="419"/>
      <c r="I15" s="419"/>
      <c r="J15" s="419"/>
      <c r="K15" s="284"/>
    </row>
    <row r="16" spans="2:11" s="1" customFormat="1" ht="15" customHeight="1">
      <c r="B16" s="287"/>
      <c r="C16" s="288"/>
      <c r="D16" s="419" t="s">
        <v>1089</v>
      </c>
      <c r="E16" s="419"/>
      <c r="F16" s="419"/>
      <c r="G16" s="419"/>
      <c r="H16" s="419"/>
      <c r="I16" s="419"/>
      <c r="J16" s="419"/>
      <c r="K16" s="284"/>
    </row>
    <row r="17" spans="2:11" s="1" customFormat="1" ht="15" customHeight="1">
      <c r="B17" s="287"/>
      <c r="C17" s="288"/>
      <c r="D17" s="419" t="s">
        <v>1090</v>
      </c>
      <c r="E17" s="419"/>
      <c r="F17" s="419"/>
      <c r="G17" s="419"/>
      <c r="H17" s="419"/>
      <c r="I17" s="419"/>
      <c r="J17" s="419"/>
      <c r="K17" s="284"/>
    </row>
    <row r="18" spans="2:11" s="1" customFormat="1" ht="15" customHeight="1">
      <c r="B18" s="287"/>
      <c r="C18" s="288"/>
      <c r="D18" s="288"/>
      <c r="E18" s="290" t="s">
        <v>80</v>
      </c>
      <c r="F18" s="419" t="s">
        <v>1091</v>
      </c>
      <c r="G18" s="419"/>
      <c r="H18" s="419"/>
      <c r="I18" s="419"/>
      <c r="J18" s="419"/>
      <c r="K18" s="284"/>
    </row>
    <row r="19" spans="2:11" s="1" customFormat="1" ht="15" customHeight="1">
      <c r="B19" s="287"/>
      <c r="C19" s="288"/>
      <c r="D19" s="288"/>
      <c r="E19" s="290" t="s">
        <v>1092</v>
      </c>
      <c r="F19" s="419" t="s">
        <v>1093</v>
      </c>
      <c r="G19" s="419"/>
      <c r="H19" s="419"/>
      <c r="I19" s="419"/>
      <c r="J19" s="419"/>
      <c r="K19" s="284"/>
    </row>
    <row r="20" spans="2:11" s="1" customFormat="1" ht="15" customHeight="1">
      <c r="B20" s="287"/>
      <c r="C20" s="288"/>
      <c r="D20" s="288"/>
      <c r="E20" s="290" t="s">
        <v>1094</v>
      </c>
      <c r="F20" s="419" t="s">
        <v>1095</v>
      </c>
      <c r="G20" s="419"/>
      <c r="H20" s="419"/>
      <c r="I20" s="419"/>
      <c r="J20" s="419"/>
      <c r="K20" s="284"/>
    </row>
    <row r="21" spans="2:11" s="1" customFormat="1" ht="15" customHeight="1">
      <c r="B21" s="287"/>
      <c r="C21" s="288"/>
      <c r="D21" s="288"/>
      <c r="E21" s="290" t="s">
        <v>93</v>
      </c>
      <c r="F21" s="419" t="s">
        <v>92</v>
      </c>
      <c r="G21" s="419"/>
      <c r="H21" s="419"/>
      <c r="I21" s="419"/>
      <c r="J21" s="419"/>
      <c r="K21" s="284"/>
    </row>
    <row r="22" spans="2:11" s="1" customFormat="1" ht="15" customHeight="1">
      <c r="B22" s="287"/>
      <c r="C22" s="288"/>
      <c r="D22" s="288"/>
      <c r="E22" s="290" t="s">
        <v>1096</v>
      </c>
      <c r="F22" s="419" t="s">
        <v>1097</v>
      </c>
      <c r="G22" s="419"/>
      <c r="H22" s="419"/>
      <c r="I22" s="419"/>
      <c r="J22" s="419"/>
      <c r="K22" s="284"/>
    </row>
    <row r="23" spans="2:11" s="1" customFormat="1" ht="15" customHeight="1">
      <c r="B23" s="287"/>
      <c r="C23" s="288"/>
      <c r="D23" s="288"/>
      <c r="E23" s="290" t="s">
        <v>89</v>
      </c>
      <c r="F23" s="419" t="s">
        <v>1098</v>
      </c>
      <c r="G23" s="419"/>
      <c r="H23" s="419"/>
      <c r="I23" s="419"/>
      <c r="J23" s="419"/>
      <c r="K23" s="284"/>
    </row>
    <row r="24" spans="2:11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pans="2:11" s="1" customFormat="1" ht="15" customHeight="1">
      <c r="B25" s="287"/>
      <c r="C25" s="419" t="s">
        <v>1099</v>
      </c>
      <c r="D25" s="419"/>
      <c r="E25" s="419"/>
      <c r="F25" s="419"/>
      <c r="G25" s="419"/>
      <c r="H25" s="419"/>
      <c r="I25" s="419"/>
      <c r="J25" s="419"/>
      <c r="K25" s="284"/>
    </row>
    <row r="26" spans="2:11" s="1" customFormat="1" ht="15" customHeight="1">
      <c r="B26" s="287"/>
      <c r="C26" s="419" t="s">
        <v>1100</v>
      </c>
      <c r="D26" s="419"/>
      <c r="E26" s="419"/>
      <c r="F26" s="419"/>
      <c r="G26" s="419"/>
      <c r="H26" s="419"/>
      <c r="I26" s="419"/>
      <c r="J26" s="419"/>
      <c r="K26" s="284"/>
    </row>
    <row r="27" spans="2:11" s="1" customFormat="1" ht="15" customHeight="1">
      <c r="B27" s="287"/>
      <c r="C27" s="286"/>
      <c r="D27" s="419" t="s">
        <v>1101</v>
      </c>
      <c r="E27" s="419"/>
      <c r="F27" s="419"/>
      <c r="G27" s="419"/>
      <c r="H27" s="419"/>
      <c r="I27" s="419"/>
      <c r="J27" s="419"/>
      <c r="K27" s="284"/>
    </row>
    <row r="28" spans="2:11" s="1" customFormat="1" ht="15" customHeight="1">
      <c r="B28" s="287"/>
      <c r="C28" s="288"/>
      <c r="D28" s="419" t="s">
        <v>1102</v>
      </c>
      <c r="E28" s="419"/>
      <c r="F28" s="419"/>
      <c r="G28" s="419"/>
      <c r="H28" s="419"/>
      <c r="I28" s="419"/>
      <c r="J28" s="419"/>
      <c r="K28" s="284"/>
    </row>
    <row r="29" spans="2:11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pans="2:11" s="1" customFormat="1" ht="15" customHeight="1">
      <c r="B30" s="287"/>
      <c r="C30" s="288"/>
      <c r="D30" s="419" t="s">
        <v>1103</v>
      </c>
      <c r="E30" s="419"/>
      <c r="F30" s="419"/>
      <c r="G30" s="419"/>
      <c r="H30" s="419"/>
      <c r="I30" s="419"/>
      <c r="J30" s="419"/>
      <c r="K30" s="284"/>
    </row>
    <row r="31" spans="2:11" s="1" customFormat="1" ht="15" customHeight="1">
      <c r="B31" s="287"/>
      <c r="C31" s="288"/>
      <c r="D31" s="419" t="s">
        <v>1104</v>
      </c>
      <c r="E31" s="419"/>
      <c r="F31" s="419"/>
      <c r="G31" s="419"/>
      <c r="H31" s="419"/>
      <c r="I31" s="419"/>
      <c r="J31" s="419"/>
      <c r="K31" s="284"/>
    </row>
    <row r="32" spans="2:11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pans="2:11" s="1" customFormat="1" ht="15" customHeight="1">
      <c r="B33" s="287"/>
      <c r="C33" s="288"/>
      <c r="D33" s="419" t="s">
        <v>1105</v>
      </c>
      <c r="E33" s="419"/>
      <c r="F33" s="419"/>
      <c r="G33" s="419"/>
      <c r="H33" s="419"/>
      <c r="I33" s="419"/>
      <c r="J33" s="419"/>
      <c r="K33" s="284"/>
    </row>
    <row r="34" spans="2:11" s="1" customFormat="1" ht="15" customHeight="1">
      <c r="B34" s="287"/>
      <c r="C34" s="288"/>
      <c r="D34" s="419" t="s">
        <v>1106</v>
      </c>
      <c r="E34" s="419"/>
      <c r="F34" s="419"/>
      <c r="G34" s="419"/>
      <c r="H34" s="419"/>
      <c r="I34" s="419"/>
      <c r="J34" s="419"/>
      <c r="K34" s="284"/>
    </row>
    <row r="35" spans="2:11" s="1" customFormat="1" ht="15" customHeight="1">
      <c r="B35" s="287"/>
      <c r="C35" s="288"/>
      <c r="D35" s="419" t="s">
        <v>1107</v>
      </c>
      <c r="E35" s="419"/>
      <c r="F35" s="419"/>
      <c r="G35" s="419"/>
      <c r="H35" s="419"/>
      <c r="I35" s="419"/>
      <c r="J35" s="419"/>
      <c r="K35" s="284"/>
    </row>
    <row r="36" spans="2:11" s="1" customFormat="1" ht="15" customHeight="1">
      <c r="B36" s="287"/>
      <c r="C36" s="288"/>
      <c r="D36" s="286"/>
      <c r="E36" s="289" t="s">
        <v>134</v>
      </c>
      <c r="F36" s="286"/>
      <c r="G36" s="419" t="s">
        <v>1108</v>
      </c>
      <c r="H36" s="419"/>
      <c r="I36" s="419"/>
      <c r="J36" s="419"/>
      <c r="K36" s="284"/>
    </row>
    <row r="37" spans="2:11" s="1" customFormat="1" ht="30.75" customHeight="1">
      <c r="B37" s="287"/>
      <c r="C37" s="288"/>
      <c r="D37" s="286"/>
      <c r="E37" s="289" t="s">
        <v>1109</v>
      </c>
      <c r="F37" s="286"/>
      <c r="G37" s="419" t="s">
        <v>1110</v>
      </c>
      <c r="H37" s="419"/>
      <c r="I37" s="419"/>
      <c r="J37" s="419"/>
      <c r="K37" s="284"/>
    </row>
    <row r="38" spans="2:11" s="1" customFormat="1" ht="15" customHeight="1">
      <c r="B38" s="287"/>
      <c r="C38" s="288"/>
      <c r="D38" s="286"/>
      <c r="E38" s="289" t="s">
        <v>54</v>
      </c>
      <c r="F38" s="286"/>
      <c r="G38" s="419" t="s">
        <v>1111</v>
      </c>
      <c r="H38" s="419"/>
      <c r="I38" s="419"/>
      <c r="J38" s="419"/>
      <c r="K38" s="284"/>
    </row>
    <row r="39" spans="2:11" s="1" customFormat="1" ht="15" customHeight="1">
      <c r="B39" s="287"/>
      <c r="C39" s="288"/>
      <c r="D39" s="286"/>
      <c r="E39" s="289" t="s">
        <v>55</v>
      </c>
      <c r="F39" s="286"/>
      <c r="G39" s="419" t="s">
        <v>1112</v>
      </c>
      <c r="H39" s="419"/>
      <c r="I39" s="419"/>
      <c r="J39" s="419"/>
      <c r="K39" s="284"/>
    </row>
    <row r="40" spans="2:11" s="1" customFormat="1" ht="15" customHeight="1">
      <c r="B40" s="287"/>
      <c r="C40" s="288"/>
      <c r="D40" s="286"/>
      <c r="E40" s="289" t="s">
        <v>135</v>
      </c>
      <c r="F40" s="286"/>
      <c r="G40" s="419" t="s">
        <v>1113</v>
      </c>
      <c r="H40" s="419"/>
      <c r="I40" s="419"/>
      <c r="J40" s="419"/>
      <c r="K40" s="284"/>
    </row>
    <row r="41" spans="2:11" s="1" customFormat="1" ht="15" customHeight="1">
      <c r="B41" s="287"/>
      <c r="C41" s="288"/>
      <c r="D41" s="286"/>
      <c r="E41" s="289" t="s">
        <v>136</v>
      </c>
      <c r="F41" s="286"/>
      <c r="G41" s="419" t="s">
        <v>1114</v>
      </c>
      <c r="H41" s="419"/>
      <c r="I41" s="419"/>
      <c r="J41" s="419"/>
      <c r="K41" s="284"/>
    </row>
    <row r="42" spans="2:11" s="1" customFormat="1" ht="15" customHeight="1">
      <c r="B42" s="287"/>
      <c r="C42" s="288"/>
      <c r="D42" s="286"/>
      <c r="E42" s="289" t="s">
        <v>1115</v>
      </c>
      <c r="F42" s="286"/>
      <c r="G42" s="419" t="s">
        <v>1116</v>
      </c>
      <c r="H42" s="419"/>
      <c r="I42" s="419"/>
      <c r="J42" s="419"/>
      <c r="K42" s="284"/>
    </row>
    <row r="43" spans="2:11" s="1" customFormat="1" ht="15" customHeight="1">
      <c r="B43" s="287"/>
      <c r="C43" s="288"/>
      <c r="D43" s="286"/>
      <c r="E43" s="289"/>
      <c r="F43" s="286"/>
      <c r="G43" s="419" t="s">
        <v>1117</v>
      </c>
      <c r="H43" s="419"/>
      <c r="I43" s="419"/>
      <c r="J43" s="419"/>
      <c r="K43" s="284"/>
    </row>
    <row r="44" spans="2:11" s="1" customFormat="1" ht="15" customHeight="1">
      <c r="B44" s="287"/>
      <c r="C44" s="288"/>
      <c r="D44" s="286"/>
      <c r="E44" s="289" t="s">
        <v>1118</v>
      </c>
      <c r="F44" s="286"/>
      <c r="G44" s="419" t="s">
        <v>1119</v>
      </c>
      <c r="H44" s="419"/>
      <c r="I44" s="419"/>
      <c r="J44" s="419"/>
      <c r="K44" s="284"/>
    </row>
    <row r="45" spans="2:11" s="1" customFormat="1" ht="15" customHeight="1">
      <c r="B45" s="287"/>
      <c r="C45" s="288"/>
      <c r="D45" s="286"/>
      <c r="E45" s="289" t="s">
        <v>138</v>
      </c>
      <c r="F45" s="286"/>
      <c r="G45" s="419" t="s">
        <v>1120</v>
      </c>
      <c r="H45" s="419"/>
      <c r="I45" s="419"/>
      <c r="J45" s="419"/>
      <c r="K45" s="284"/>
    </row>
    <row r="46" spans="2:11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pans="2:11" s="1" customFormat="1" ht="15" customHeight="1">
      <c r="B47" s="287"/>
      <c r="C47" s="288"/>
      <c r="D47" s="419" t="s">
        <v>1121</v>
      </c>
      <c r="E47" s="419"/>
      <c r="F47" s="419"/>
      <c r="G47" s="419"/>
      <c r="H47" s="419"/>
      <c r="I47" s="419"/>
      <c r="J47" s="419"/>
      <c r="K47" s="284"/>
    </row>
    <row r="48" spans="2:11" s="1" customFormat="1" ht="15" customHeight="1">
      <c r="B48" s="287"/>
      <c r="C48" s="288"/>
      <c r="D48" s="288"/>
      <c r="E48" s="419" t="s">
        <v>1122</v>
      </c>
      <c r="F48" s="419"/>
      <c r="G48" s="419"/>
      <c r="H48" s="419"/>
      <c r="I48" s="419"/>
      <c r="J48" s="419"/>
      <c r="K48" s="284"/>
    </row>
    <row r="49" spans="2:11" s="1" customFormat="1" ht="15" customHeight="1">
      <c r="B49" s="287"/>
      <c r="C49" s="288"/>
      <c r="D49" s="288"/>
      <c r="E49" s="419" t="s">
        <v>1123</v>
      </c>
      <c r="F49" s="419"/>
      <c r="G49" s="419"/>
      <c r="H49" s="419"/>
      <c r="I49" s="419"/>
      <c r="J49" s="419"/>
      <c r="K49" s="284"/>
    </row>
    <row r="50" spans="2:11" s="1" customFormat="1" ht="15" customHeight="1">
      <c r="B50" s="287"/>
      <c r="C50" s="288"/>
      <c r="D50" s="288"/>
      <c r="E50" s="419" t="s">
        <v>1124</v>
      </c>
      <c r="F50" s="419"/>
      <c r="G50" s="419"/>
      <c r="H50" s="419"/>
      <c r="I50" s="419"/>
      <c r="J50" s="419"/>
      <c r="K50" s="284"/>
    </row>
    <row r="51" spans="2:11" s="1" customFormat="1" ht="15" customHeight="1">
      <c r="B51" s="287"/>
      <c r="C51" s="288"/>
      <c r="D51" s="419" t="s">
        <v>1125</v>
      </c>
      <c r="E51" s="419"/>
      <c r="F51" s="419"/>
      <c r="G51" s="419"/>
      <c r="H51" s="419"/>
      <c r="I51" s="419"/>
      <c r="J51" s="419"/>
      <c r="K51" s="284"/>
    </row>
    <row r="52" spans="2:11" s="1" customFormat="1" ht="25.5" customHeight="1">
      <c r="B52" s="283"/>
      <c r="C52" s="420" t="s">
        <v>1126</v>
      </c>
      <c r="D52" s="420"/>
      <c r="E52" s="420"/>
      <c r="F52" s="420"/>
      <c r="G52" s="420"/>
      <c r="H52" s="420"/>
      <c r="I52" s="420"/>
      <c r="J52" s="420"/>
      <c r="K52" s="284"/>
    </row>
    <row r="53" spans="2:11" s="1" customFormat="1" ht="5.25" customHeight="1">
      <c r="B53" s="283"/>
      <c r="C53" s="285"/>
      <c r="D53" s="285"/>
      <c r="E53" s="285"/>
      <c r="F53" s="285"/>
      <c r="G53" s="285"/>
      <c r="H53" s="285"/>
      <c r="I53" s="285"/>
      <c r="J53" s="285"/>
      <c r="K53" s="284"/>
    </row>
    <row r="54" spans="2:11" s="1" customFormat="1" ht="15" customHeight="1">
      <c r="B54" s="283"/>
      <c r="C54" s="419" t="s">
        <v>1127</v>
      </c>
      <c r="D54" s="419"/>
      <c r="E54" s="419"/>
      <c r="F54" s="419"/>
      <c r="G54" s="419"/>
      <c r="H54" s="419"/>
      <c r="I54" s="419"/>
      <c r="J54" s="419"/>
      <c r="K54" s="284"/>
    </row>
    <row r="55" spans="2:11" s="1" customFormat="1" ht="15" customHeight="1">
      <c r="B55" s="283"/>
      <c r="C55" s="419" t="s">
        <v>1128</v>
      </c>
      <c r="D55" s="419"/>
      <c r="E55" s="419"/>
      <c r="F55" s="419"/>
      <c r="G55" s="419"/>
      <c r="H55" s="419"/>
      <c r="I55" s="419"/>
      <c r="J55" s="419"/>
      <c r="K55" s="284"/>
    </row>
    <row r="56" spans="2:11" s="1" customFormat="1" ht="12.75" customHeight="1">
      <c r="B56" s="283"/>
      <c r="C56" s="286"/>
      <c r="D56" s="286"/>
      <c r="E56" s="286"/>
      <c r="F56" s="286"/>
      <c r="G56" s="286"/>
      <c r="H56" s="286"/>
      <c r="I56" s="286"/>
      <c r="J56" s="286"/>
      <c r="K56" s="284"/>
    </row>
    <row r="57" spans="2:11" s="1" customFormat="1" ht="15" customHeight="1">
      <c r="B57" s="283"/>
      <c r="C57" s="419" t="s">
        <v>1129</v>
      </c>
      <c r="D57" s="419"/>
      <c r="E57" s="419"/>
      <c r="F57" s="419"/>
      <c r="G57" s="419"/>
      <c r="H57" s="419"/>
      <c r="I57" s="419"/>
      <c r="J57" s="419"/>
      <c r="K57" s="284"/>
    </row>
    <row r="58" spans="2:11" s="1" customFormat="1" ht="15" customHeight="1">
      <c r="B58" s="283"/>
      <c r="C58" s="288"/>
      <c r="D58" s="419" t="s">
        <v>1130</v>
      </c>
      <c r="E58" s="419"/>
      <c r="F58" s="419"/>
      <c r="G58" s="419"/>
      <c r="H58" s="419"/>
      <c r="I58" s="419"/>
      <c r="J58" s="419"/>
      <c r="K58" s="284"/>
    </row>
    <row r="59" spans="2:11" s="1" customFormat="1" ht="15" customHeight="1">
      <c r="B59" s="283"/>
      <c r="C59" s="288"/>
      <c r="D59" s="419" t="s">
        <v>1131</v>
      </c>
      <c r="E59" s="419"/>
      <c r="F59" s="419"/>
      <c r="G59" s="419"/>
      <c r="H59" s="419"/>
      <c r="I59" s="419"/>
      <c r="J59" s="419"/>
      <c r="K59" s="284"/>
    </row>
    <row r="60" spans="2:11" s="1" customFormat="1" ht="15" customHeight="1">
      <c r="B60" s="283"/>
      <c r="C60" s="288"/>
      <c r="D60" s="419" t="s">
        <v>1132</v>
      </c>
      <c r="E60" s="419"/>
      <c r="F60" s="419"/>
      <c r="G60" s="419"/>
      <c r="H60" s="419"/>
      <c r="I60" s="419"/>
      <c r="J60" s="419"/>
      <c r="K60" s="284"/>
    </row>
    <row r="61" spans="2:11" s="1" customFormat="1" ht="15" customHeight="1">
      <c r="B61" s="283"/>
      <c r="C61" s="288"/>
      <c r="D61" s="419" t="s">
        <v>1133</v>
      </c>
      <c r="E61" s="419"/>
      <c r="F61" s="419"/>
      <c r="G61" s="419"/>
      <c r="H61" s="419"/>
      <c r="I61" s="419"/>
      <c r="J61" s="419"/>
      <c r="K61" s="284"/>
    </row>
    <row r="62" spans="2:11" s="1" customFormat="1" ht="15" customHeight="1">
      <c r="B62" s="283"/>
      <c r="C62" s="288"/>
      <c r="D62" s="422" t="s">
        <v>1134</v>
      </c>
      <c r="E62" s="422"/>
      <c r="F62" s="422"/>
      <c r="G62" s="422"/>
      <c r="H62" s="422"/>
      <c r="I62" s="422"/>
      <c r="J62" s="422"/>
      <c r="K62" s="284"/>
    </row>
    <row r="63" spans="2:11" s="1" customFormat="1" ht="15" customHeight="1">
      <c r="B63" s="283"/>
      <c r="C63" s="288"/>
      <c r="D63" s="419" t="s">
        <v>1135</v>
      </c>
      <c r="E63" s="419"/>
      <c r="F63" s="419"/>
      <c r="G63" s="419"/>
      <c r="H63" s="419"/>
      <c r="I63" s="419"/>
      <c r="J63" s="419"/>
      <c r="K63" s="284"/>
    </row>
    <row r="64" spans="2:11" s="1" customFormat="1" ht="12.75" customHeight="1">
      <c r="B64" s="283"/>
      <c r="C64" s="288"/>
      <c r="D64" s="288"/>
      <c r="E64" s="291"/>
      <c r="F64" s="288"/>
      <c r="G64" s="288"/>
      <c r="H64" s="288"/>
      <c r="I64" s="288"/>
      <c r="J64" s="288"/>
      <c r="K64" s="284"/>
    </row>
    <row r="65" spans="2:11" s="1" customFormat="1" ht="15" customHeight="1">
      <c r="B65" s="283"/>
      <c r="C65" s="288"/>
      <c r="D65" s="419" t="s">
        <v>1136</v>
      </c>
      <c r="E65" s="419"/>
      <c r="F65" s="419"/>
      <c r="G65" s="419"/>
      <c r="H65" s="419"/>
      <c r="I65" s="419"/>
      <c r="J65" s="419"/>
      <c r="K65" s="284"/>
    </row>
    <row r="66" spans="2:11" s="1" customFormat="1" ht="15" customHeight="1">
      <c r="B66" s="283"/>
      <c r="C66" s="288"/>
      <c r="D66" s="422" t="s">
        <v>1137</v>
      </c>
      <c r="E66" s="422"/>
      <c r="F66" s="422"/>
      <c r="G66" s="422"/>
      <c r="H66" s="422"/>
      <c r="I66" s="422"/>
      <c r="J66" s="422"/>
      <c r="K66" s="284"/>
    </row>
    <row r="67" spans="2:11" s="1" customFormat="1" ht="15" customHeight="1">
      <c r="B67" s="283"/>
      <c r="C67" s="288"/>
      <c r="D67" s="419" t="s">
        <v>1138</v>
      </c>
      <c r="E67" s="419"/>
      <c r="F67" s="419"/>
      <c r="G67" s="419"/>
      <c r="H67" s="419"/>
      <c r="I67" s="419"/>
      <c r="J67" s="419"/>
      <c r="K67" s="284"/>
    </row>
    <row r="68" spans="2:11" s="1" customFormat="1" ht="15" customHeight="1">
      <c r="B68" s="283"/>
      <c r="C68" s="288"/>
      <c r="D68" s="419" t="s">
        <v>1139</v>
      </c>
      <c r="E68" s="419"/>
      <c r="F68" s="419"/>
      <c r="G68" s="419"/>
      <c r="H68" s="419"/>
      <c r="I68" s="419"/>
      <c r="J68" s="419"/>
      <c r="K68" s="284"/>
    </row>
    <row r="69" spans="2:11" s="1" customFormat="1" ht="15" customHeight="1">
      <c r="B69" s="283"/>
      <c r="C69" s="288"/>
      <c r="D69" s="419" t="s">
        <v>1140</v>
      </c>
      <c r="E69" s="419"/>
      <c r="F69" s="419"/>
      <c r="G69" s="419"/>
      <c r="H69" s="419"/>
      <c r="I69" s="419"/>
      <c r="J69" s="419"/>
      <c r="K69" s="284"/>
    </row>
    <row r="70" spans="2:11" s="1" customFormat="1" ht="15" customHeight="1">
      <c r="B70" s="283"/>
      <c r="C70" s="288"/>
      <c r="D70" s="419" t="s">
        <v>1141</v>
      </c>
      <c r="E70" s="419"/>
      <c r="F70" s="419"/>
      <c r="G70" s="419"/>
      <c r="H70" s="419"/>
      <c r="I70" s="419"/>
      <c r="J70" s="419"/>
      <c r="K70" s="284"/>
    </row>
    <row r="71" spans="2:1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pans="2:11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pans="2:11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pans="2:11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pans="2:11" s="1" customFormat="1" ht="45" customHeight="1">
      <c r="B75" s="300"/>
      <c r="C75" s="423" t="s">
        <v>1142</v>
      </c>
      <c r="D75" s="423"/>
      <c r="E75" s="423"/>
      <c r="F75" s="423"/>
      <c r="G75" s="423"/>
      <c r="H75" s="423"/>
      <c r="I75" s="423"/>
      <c r="J75" s="423"/>
      <c r="K75" s="301"/>
    </row>
    <row r="76" spans="2:11" s="1" customFormat="1" ht="17.25" customHeight="1">
      <c r="B76" s="300"/>
      <c r="C76" s="302" t="s">
        <v>1143</v>
      </c>
      <c r="D76" s="302"/>
      <c r="E76" s="302"/>
      <c r="F76" s="302" t="s">
        <v>1144</v>
      </c>
      <c r="G76" s="303"/>
      <c r="H76" s="302" t="s">
        <v>55</v>
      </c>
      <c r="I76" s="302" t="s">
        <v>58</v>
      </c>
      <c r="J76" s="302" t="s">
        <v>1145</v>
      </c>
      <c r="K76" s="301"/>
    </row>
    <row r="77" spans="2:11" s="1" customFormat="1" ht="17.25" customHeight="1">
      <c r="B77" s="300"/>
      <c r="C77" s="304" t="s">
        <v>1146</v>
      </c>
      <c r="D77" s="304"/>
      <c r="E77" s="304"/>
      <c r="F77" s="305" t="s">
        <v>1147</v>
      </c>
      <c r="G77" s="306"/>
      <c r="H77" s="304"/>
      <c r="I77" s="304"/>
      <c r="J77" s="304" t="s">
        <v>1148</v>
      </c>
      <c r="K77" s="301"/>
    </row>
    <row r="78" spans="2:11" s="1" customFormat="1" ht="5.25" customHeight="1">
      <c r="B78" s="300"/>
      <c r="C78" s="307"/>
      <c r="D78" s="307"/>
      <c r="E78" s="307"/>
      <c r="F78" s="307"/>
      <c r="G78" s="308"/>
      <c r="H78" s="307"/>
      <c r="I78" s="307"/>
      <c r="J78" s="307"/>
      <c r="K78" s="301"/>
    </row>
    <row r="79" spans="2:11" s="1" customFormat="1" ht="15" customHeight="1">
      <c r="B79" s="300"/>
      <c r="C79" s="289" t="s">
        <v>54</v>
      </c>
      <c r="D79" s="309"/>
      <c r="E79" s="309"/>
      <c r="F79" s="310" t="s">
        <v>1149</v>
      </c>
      <c r="G79" s="311"/>
      <c r="H79" s="289" t="s">
        <v>1150</v>
      </c>
      <c r="I79" s="289" t="s">
        <v>1151</v>
      </c>
      <c r="J79" s="289">
        <v>20</v>
      </c>
      <c r="K79" s="301"/>
    </row>
    <row r="80" spans="2:11" s="1" customFormat="1" ht="15" customHeight="1">
      <c r="B80" s="300"/>
      <c r="C80" s="289" t="s">
        <v>1152</v>
      </c>
      <c r="D80" s="289"/>
      <c r="E80" s="289"/>
      <c r="F80" s="310" t="s">
        <v>1149</v>
      </c>
      <c r="G80" s="311"/>
      <c r="H80" s="289" t="s">
        <v>1153</v>
      </c>
      <c r="I80" s="289" t="s">
        <v>1151</v>
      </c>
      <c r="J80" s="289">
        <v>120</v>
      </c>
      <c r="K80" s="301"/>
    </row>
    <row r="81" spans="2:11" s="1" customFormat="1" ht="15" customHeight="1">
      <c r="B81" s="312"/>
      <c r="C81" s="289" t="s">
        <v>1154</v>
      </c>
      <c r="D81" s="289"/>
      <c r="E81" s="289"/>
      <c r="F81" s="310" t="s">
        <v>1155</v>
      </c>
      <c r="G81" s="311"/>
      <c r="H81" s="289" t="s">
        <v>1156</v>
      </c>
      <c r="I81" s="289" t="s">
        <v>1151</v>
      </c>
      <c r="J81" s="289">
        <v>50</v>
      </c>
      <c r="K81" s="301"/>
    </row>
    <row r="82" spans="2:11" s="1" customFormat="1" ht="15" customHeight="1">
      <c r="B82" s="312"/>
      <c r="C82" s="289" t="s">
        <v>1157</v>
      </c>
      <c r="D82" s="289"/>
      <c r="E82" s="289"/>
      <c r="F82" s="310" t="s">
        <v>1149</v>
      </c>
      <c r="G82" s="311"/>
      <c r="H82" s="289" t="s">
        <v>1158</v>
      </c>
      <c r="I82" s="289" t="s">
        <v>1159</v>
      </c>
      <c r="J82" s="289"/>
      <c r="K82" s="301"/>
    </row>
    <row r="83" spans="2:11" s="1" customFormat="1" ht="15" customHeight="1">
      <c r="B83" s="312"/>
      <c r="C83" s="313" t="s">
        <v>1160</v>
      </c>
      <c r="D83" s="313"/>
      <c r="E83" s="313"/>
      <c r="F83" s="314" t="s">
        <v>1155</v>
      </c>
      <c r="G83" s="313"/>
      <c r="H83" s="313" t="s">
        <v>1161</v>
      </c>
      <c r="I83" s="313" t="s">
        <v>1151</v>
      </c>
      <c r="J83" s="313">
        <v>15</v>
      </c>
      <c r="K83" s="301"/>
    </row>
    <row r="84" spans="2:11" s="1" customFormat="1" ht="15" customHeight="1">
      <c r="B84" s="312"/>
      <c r="C84" s="313" t="s">
        <v>1162</v>
      </c>
      <c r="D84" s="313"/>
      <c r="E84" s="313"/>
      <c r="F84" s="314" t="s">
        <v>1155</v>
      </c>
      <c r="G84" s="313"/>
      <c r="H84" s="313" t="s">
        <v>1163</v>
      </c>
      <c r="I84" s="313" t="s">
        <v>1151</v>
      </c>
      <c r="J84" s="313">
        <v>15</v>
      </c>
      <c r="K84" s="301"/>
    </row>
    <row r="85" spans="2:11" s="1" customFormat="1" ht="15" customHeight="1">
      <c r="B85" s="312"/>
      <c r="C85" s="313" t="s">
        <v>1164</v>
      </c>
      <c r="D85" s="313"/>
      <c r="E85" s="313"/>
      <c r="F85" s="314" t="s">
        <v>1155</v>
      </c>
      <c r="G85" s="313"/>
      <c r="H85" s="313" t="s">
        <v>1165</v>
      </c>
      <c r="I85" s="313" t="s">
        <v>1151</v>
      </c>
      <c r="J85" s="313">
        <v>20</v>
      </c>
      <c r="K85" s="301"/>
    </row>
    <row r="86" spans="2:11" s="1" customFormat="1" ht="15" customHeight="1">
      <c r="B86" s="312"/>
      <c r="C86" s="313" t="s">
        <v>1166</v>
      </c>
      <c r="D86" s="313"/>
      <c r="E86" s="313"/>
      <c r="F86" s="314" t="s">
        <v>1155</v>
      </c>
      <c r="G86" s="313"/>
      <c r="H86" s="313" t="s">
        <v>1167</v>
      </c>
      <c r="I86" s="313" t="s">
        <v>1151</v>
      </c>
      <c r="J86" s="313">
        <v>20</v>
      </c>
      <c r="K86" s="301"/>
    </row>
    <row r="87" spans="2:11" s="1" customFormat="1" ht="15" customHeight="1">
      <c r="B87" s="312"/>
      <c r="C87" s="289" t="s">
        <v>1168</v>
      </c>
      <c r="D87" s="289"/>
      <c r="E87" s="289"/>
      <c r="F87" s="310" t="s">
        <v>1155</v>
      </c>
      <c r="G87" s="311"/>
      <c r="H87" s="289" t="s">
        <v>1169</v>
      </c>
      <c r="I87" s="289" t="s">
        <v>1151</v>
      </c>
      <c r="J87" s="289">
        <v>50</v>
      </c>
      <c r="K87" s="301"/>
    </row>
    <row r="88" spans="2:11" s="1" customFormat="1" ht="15" customHeight="1">
      <c r="B88" s="312"/>
      <c r="C88" s="289" t="s">
        <v>1170</v>
      </c>
      <c r="D88" s="289"/>
      <c r="E88" s="289"/>
      <c r="F88" s="310" t="s">
        <v>1155</v>
      </c>
      <c r="G88" s="311"/>
      <c r="H88" s="289" t="s">
        <v>1171</v>
      </c>
      <c r="I88" s="289" t="s">
        <v>1151</v>
      </c>
      <c r="J88" s="289">
        <v>20</v>
      </c>
      <c r="K88" s="301"/>
    </row>
    <row r="89" spans="2:11" s="1" customFormat="1" ht="15" customHeight="1">
      <c r="B89" s="312"/>
      <c r="C89" s="289" t="s">
        <v>1172</v>
      </c>
      <c r="D89" s="289"/>
      <c r="E89" s="289"/>
      <c r="F89" s="310" t="s">
        <v>1155</v>
      </c>
      <c r="G89" s="311"/>
      <c r="H89" s="289" t="s">
        <v>1173</v>
      </c>
      <c r="I89" s="289" t="s">
        <v>1151</v>
      </c>
      <c r="J89" s="289">
        <v>20</v>
      </c>
      <c r="K89" s="301"/>
    </row>
    <row r="90" spans="2:11" s="1" customFormat="1" ht="15" customHeight="1">
      <c r="B90" s="312"/>
      <c r="C90" s="289" t="s">
        <v>1174</v>
      </c>
      <c r="D90" s="289"/>
      <c r="E90" s="289"/>
      <c r="F90" s="310" t="s">
        <v>1155</v>
      </c>
      <c r="G90" s="311"/>
      <c r="H90" s="289" t="s">
        <v>1175</v>
      </c>
      <c r="I90" s="289" t="s">
        <v>1151</v>
      </c>
      <c r="J90" s="289">
        <v>50</v>
      </c>
      <c r="K90" s="301"/>
    </row>
    <row r="91" spans="2:11" s="1" customFormat="1" ht="15" customHeight="1">
      <c r="B91" s="312"/>
      <c r="C91" s="289" t="s">
        <v>1176</v>
      </c>
      <c r="D91" s="289"/>
      <c r="E91" s="289"/>
      <c r="F91" s="310" t="s">
        <v>1155</v>
      </c>
      <c r="G91" s="311"/>
      <c r="H91" s="289" t="s">
        <v>1176</v>
      </c>
      <c r="I91" s="289" t="s">
        <v>1151</v>
      </c>
      <c r="J91" s="289">
        <v>50</v>
      </c>
      <c r="K91" s="301"/>
    </row>
    <row r="92" spans="2:11" s="1" customFormat="1" ht="15" customHeight="1">
      <c r="B92" s="312"/>
      <c r="C92" s="289" t="s">
        <v>1177</v>
      </c>
      <c r="D92" s="289"/>
      <c r="E92" s="289"/>
      <c r="F92" s="310" t="s">
        <v>1155</v>
      </c>
      <c r="G92" s="311"/>
      <c r="H92" s="289" t="s">
        <v>1178</v>
      </c>
      <c r="I92" s="289" t="s">
        <v>1151</v>
      </c>
      <c r="J92" s="289">
        <v>255</v>
      </c>
      <c r="K92" s="301"/>
    </row>
    <row r="93" spans="2:11" s="1" customFormat="1" ht="15" customHeight="1">
      <c r="B93" s="312"/>
      <c r="C93" s="289" t="s">
        <v>1179</v>
      </c>
      <c r="D93" s="289"/>
      <c r="E93" s="289"/>
      <c r="F93" s="310" t="s">
        <v>1149</v>
      </c>
      <c r="G93" s="311"/>
      <c r="H93" s="289" t="s">
        <v>1180</v>
      </c>
      <c r="I93" s="289" t="s">
        <v>1181</v>
      </c>
      <c r="J93" s="289"/>
      <c r="K93" s="301"/>
    </row>
    <row r="94" spans="2:11" s="1" customFormat="1" ht="15" customHeight="1">
      <c r="B94" s="312"/>
      <c r="C94" s="289" t="s">
        <v>1182</v>
      </c>
      <c r="D94" s="289"/>
      <c r="E94" s="289"/>
      <c r="F94" s="310" t="s">
        <v>1149</v>
      </c>
      <c r="G94" s="311"/>
      <c r="H94" s="289" t="s">
        <v>1183</v>
      </c>
      <c r="I94" s="289" t="s">
        <v>1184</v>
      </c>
      <c r="J94" s="289"/>
      <c r="K94" s="301"/>
    </row>
    <row r="95" spans="2:11" s="1" customFormat="1" ht="15" customHeight="1">
      <c r="B95" s="312"/>
      <c r="C95" s="289" t="s">
        <v>1185</v>
      </c>
      <c r="D95" s="289"/>
      <c r="E95" s="289"/>
      <c r="F95" s="310" t="s">
        <v>1149</v>
      </c>
      <c r="G95" s="311"/>
      <c r="H95" s="289" t="s">
        <v>1185</v>
      </c>
      <c r="I95" s="289" t="s">
        <v>1184</v>
      </c>
      <c r="J95" s="289"/>
      <c r="K95" s="301"/>
    </row>
    <row r="96" spans="2:11" s="1" customFormat="1" ht="15" customHeight="1">
      <c r="B96" s="312"/>
      <c r="C96" s="289" t="s">
        <v>39</v>
      </c>
      <c r="D96" s="289"/>
      <c r="E96" s="289"/>
      <c r="F96" s="310" t="s">
        <v>1149</v>
      </c>
      <c r="G96" s="311"/>
      <c r="H96" s="289" t="s">
        <v>1186</v>
      </c>
      <c r="I96" s="289" t="s">
        <v>1184</v>
      </c>
      <c r="J96" s="289"/>
      <c r="K96" s="301"/>
    </row>
    <row r="97" spans="2:11" s="1" customFormat="1" ht="15" customHeight="1">
      <c r="B97" s="312"/>
      <c r="C97" s="289" t="s">
        <v>49</v>
      </c>
      <c r="D97" s="289"/>
      <c r="E97" s="289"/>
      <c r="F97" s="310" t="s">
        <v>1149</v>
      </c>
      <c r="G97" s="311"/>
      <c r="H97" s="289" t="s">
        <v>1187</v>
      </c>
      <c r="I97" s="289" t="s">
        <v>1184</v>
      </c>
      <c r="J97" s="289"/>
      <c r="K97" s="301"/>
    </row>
    <row r="98" spans="2:11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pans="2:11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pans="2:11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pans="2:1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pans="2:11" s="1" customFormat="1" ht="45" customHeight="1">
      <c r="B102" s="300"/>
      <c r="C102" s="423" t="s">
        <v>1188</v>
      </c>
      <c r="D102" s="423"/>
      <c r="E102" s="423"/>
      <c r="F102" s="423"/>
      <c r="G102" s="423"/>
      <c r="H102" s="423"/>
      <c r="I102" s="423"/>
      <c r="J102" s="423"/>
      <c r="K102" s="301"/>
    </row>
    <row r="103" spans="2:11" s="1" customFormat="1" ht="17.25" customHeight="1">
      <c r="B103" s="300"/>
      <c r="C103" s="302" t="s">
        <v>1143</v>
      </c>
      <c r="D103" s="302"/>
      <c r="E103" s="302"/>
      <c r="F103" s="302" t="s">
        <v>1144</v>
      </c>
      <c r="G103" s="303"/>
      <c r="H103" s="302" t="s">
        <v>55</v>
      </c>
      <c r="I103" s="302" t="s">
        <v>58</v>
      </c>
      <c r="J103" s="302" t="s">
        <v>1145</v>
      </c>
      <c r="K103" s="301"/>
    </row>
    <row r="104" spans="2:11" s="1" customFormat="1" ht="17.25" customHeight="1">
      <c r="B104" s="300"/>
      <c r="C104" s="304" t="s">
        <v>1146</v>
      </c>
      <c r="D104" s="304"/>
      <c r="E104" s="304"/>
      <c r="F104" s="305" t="s">
        <v>1147</v>
      </c>
      <c r="G104" s="306"/>
      <c r="H104" s="304"/>
      <c r="I104" s="304"/>
      <c r="J104" s="304" t="s">
        <v>1148</v>
      </c>
      <c r="K104" s="301"/>
    </row>
    <row r="105" spans="2:11" s="1" customFormat="1" ht="5.25" customHeight="1">
      <c r="B105" s="300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pans="2:11" s="1" customFormat="1" ht="15" customHeight="1">
      <c r="B106" s="300"/>
      <c r="C106" s="289" t="s">
        <v>54</v>
      </c>
      <c r="D106" s="309"/>
      <c r="E106" s="309"/>
      <c r="F106" s="310" t="s">
        <v>1149</v>
      </c>
      <c r="G106" s="289"/>
      <c r="H106" s="289" t="s">
        <v>1189</v>
      </c>
      <c r="I106" s="289" t="s">
        <v>1151</v>
      </c>
      <c r="J106" s="289">
        <v>20</v>
      </c>
      <c r="K106" s="301"/>
    </row>
    <row r="107" spans="2:11" s="1" customFormat="1" ht="15" customHeight="1">
      <c r="B107" s="300"/>
      <c r="C107" s="289" t="s">
        <v>1152</v>
      </c>
      <c r="D107" s="289"/>
      <c r="E107" s="289"/>
      <c r="F107" s="310" t="s">
        <v>1149</v>
      </c>
      <c r="G107" s="289"/>
      <c r="H107" s="289" t="s">
        <v>1189</v>
      </c>
      <c r="I107" s="289" t="s">
        <v>1151</v>
      </c>
      <c r="J107" s="289">
        <v>120</v>
      </c>
      <c r="K107" s="301"/>
    </row>
    <row r="108" spans="2:11" s="1" customFormat="1" ht="15" customHeight="1">
      <c r="B108" s="312"/>
      <c r="C108" s="289" t="s">
        <v>1154</v>
      </c>
      <c r="D108" s="289"/>
      <c r="E108" s="289"/>
      <c r="F108" s="310" t="s">
        <v>1155</v>
      </c>
      <c r="G108" s="289"/>
      <c r="H108" s="289" t="s">
        <v>1189</v>
      </c>
      <c r="I108" s="289" t="s">
        <v>1151</v>
      </c>
      <c r="J108" s="289">
        <v>50</v>
      </c>
      <c r="K108" s="301"/>
    </row>
    <row r="109" spans="2:11" s="1" customFormat="1" ht="15" customHeight="1">
      <c r="B109" s="312"/>
      <c r="C109" s="289" t="s">
        <v>1157</v>
      </c>
      <c r="D109" s="289"/>
      <c r="E109" s="289"/>
      <c r="F109" s="310" t="s">
        <v>1149</v>
      </c>
      <c r="G109" s="289"/>
      <c r="H109" s="289" t="s">
        <v>1189</v>
      </c>
      <c r="I109" s="289" t="s">
        <v>1159</v>
      </c>
      <c r="J109" s="289"/>
      <c r="K109" s="301"/>
    </row>
    <row r="110" spans="2:11" s="1" customFormat="1" ht="15" customHeight="1">
      <c r="B110" s="312"/>
      <c r="C110" s="289" t="s">
        <v>1168</v>
      </c>
      <c r="D110" s="289"/>
      <c r="E110" s="289"/>
      <c r="F110" s="310" t="s">
        <v>1155</v>
      </c>
      <c r="G110" s="289"/>
      <c r="H110" s="289" t="s">
        <v>1189</v>
      </c>
      <c r="I110" s="289" t="s">
        <v>1151</v>
      </c>
      <c r="J110" s="289">
        <v>50</v>
      </c>
      <c r="K110" s="301"/>
    </row>
    <row r="111" spans="2:11" s="1" customFormat="1" ht="15" customHeight="1">
      <c r="B111" s="312"/>
      <c r="C111" s="289" t="s">
        <v>1176</v>
      </c>
      <c r="D111" s="289"/>
      <c r="E111" s="289"/>
      <c r="F111" s="310" t="s">
        <v>1155</v>
      </c>
      <c r="G111" s="289"/>
      <c r="H111" s="289" t="s">
        <v>1189</v>
      </c>
      <c r="I111" s="289" t="s">
        <v>1151</v>
      </c>
      <c r="J111" s="289">
        <v>50</v>
      </c>
      <c r="K111" s="301"/>
    </row>
    <row r="112" spans="2:11" s="1" customFormat="1" ht="15" customHeight="1">
      <c r="B112" s="312"/>
      <c r="C112" s="289" t="s">
        <v>1174</v>
      </c>
      <c r="D112" s="289"/>
      <c r="E112" s="289"/>
      <c r="F112" s="310" t="s">
        <v>1155</v>
      </c>
      <c r="G112" s="289"/>
      <c r="H112" s="289" t="s">
        <v>1189</v>
      </c>
      <c r="I112" s="289" t="s">
        <v>1151</v>
      </c>
      <c r="J112" s="289">
        <v>50</v>
      </c>
      <c r="K112" s="301"/>
    </row>
    <row r="113" spans="2:11" s="1" customFormat="1" ht="15" customHeight="1">
      <c r="B113" s="312"/>
      <c r="C113" s="289" t="s">
        <v>54</v>
      </c>
      <c r="D113" s="289"/>
      <c r="E113" s="289"/>
      <c r="F113" s="310" t="s">
        <v>1149</v>
      </c>
      <c r="G113" s="289"/>
      <c r="H113" s="289" t="s">
        <v>1190</v>
      </c>
      <c r="I113" s="289" t="s">
        <v>1151</v>
      </c>
      <c r="J113" s="289">
        <v>20</v>
      </c>
      <c r="K113" s="301"/>
    </row>
    <row r="114" spans="2:11" s="1" customFormat="1" ht="15" customHeight="1">
      <c r="B114" s="312"/>
      <c r="C114" s="289" t="s">
        <v>1191</v>
      </c>
      <c r="D114" s="289"/>
      <c r="E114" s="289"/>
      <c r="F114" s="310" t="s">
        <v>1149</v>
      </c>
      <c r="G114" s="289"/>
      <c r="H114" s="289" t="s">
        <v>1192</v>
      </c>
      <c r="I114" s="289" t="s">
        <v>1151</v>
      </c>
      <c r="J114" s="289">
        <v>120</v>
      </c>
      <c r="K114" s="301"/>
    </row>
    <row r="115" spans="2:11" s="1" customFormat="1" ht="15" customHeight="1">
      <c r="B115" s="312"/>
      <c r="C115" s="289" t="s">
        <v>39</v>
      </c>
      <c r="D115" s="289"/>
      <c r="E115" s="289"/>
      <c r="F115" s="310" t="s">
        <v>1149</v>
      </c>
      <c r="G115" s="289"/>
      <c r="H115" s="289" t="s">
        <v>1193</v>
      </c>
      <c r="I115" s="289" t="s">
        <v>1184</v>
      </c>
      <c r="J115" s="289"/>
      <c r="K115" s="301"/>
    </row>
    <row r="116" spans="2:11" s="1" customFormat="1" ht="15" customHeight="1">
      <c r="B116" s="312"/>
      <c r="C116" s="289" t="s">
        <v>49</v>
      </c>
      <c r="D116" s="289"/>
      <c r="E116" s="289"/>
      <c r="F116" s="310" t="s">
        <v>1149</v>
      </c>
      <c r="G116" s="289"/>
      <c r="H116" s="289" t="s">
        <v>1194</v>
      </c>
      <c r="I116" s="289" t="s">
        <v>1184</v>
      </c>
      <c r="J116" s="289"/>
      <c r="K116" s="301"/>
    </row>
    <row r="117" spans="2:11" s="1" customFormat="1" ht="15" customHeight="1">
      <c r="B117" s="312"/>
      <c r="C117" s="289" t="s">
        <v>58</v>
      </c>
      <c r="D117" s="289"/>
      <c r="E117" s="289"/>
      <c r="F117" s="310" t="s">
        <v>1149</v>
      </c>
      <c r="G117" s="289"/>
      <c r="H117" s="289" t="s">
        <v>1195</v>
      </c>
      <c r="I117" s="289" t="s">
        <v>1196</v>
      </c>
      <c r="J117" s="289"/>
      <c r="K117" s="301"/>
    </row>
    <row r="118" spans="2:11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pans="2:11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pans="2:11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pans="2:1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pans="2:11" s="1" customFormat="1" ht="45" customHeight="1">
      <c r="B122" s="328"/>
      <c r="C122" s="421" t="s">
        <v>1197</v>
      </c>
      <c r="D122" s="421"/>
      <c r="E122" s="421"/>
      <c r="F122" s="421"/>
      <c r="G122" s="421"/>
      <c r="H122" s="421"/>
      <c r="I122" s="421"/>
      <c r="J122" s="421"/>
      <c r="K122" s="329"/>
    </row>
    <row r="123" spans="2:11" s="1" customFormat="1" ht="17.25" customHeight="1">
      <c r="B123" s="330"/>
      <c r="C123" s="302" t="s">
        <v>1143</v>
      </c>
      <c r="D123" s="302"/>
      <c r="E123" s="302"/>
      <c r="F123" s="302" t="s">
        <v>1144</v>
      </c>
      <c r="G123" s="303"/>
      <c r="H123" s="302" t="s">
        <v>55</v>
      </c>
      <c r="I123" s="302" t="s">
        <v>58</v>
      </c>
      <c r="J123" s="302" t="s">
        <v>1145</v>
      </c>
      <c r="K123" s="331"/>
    </row>
    <row r="124" spans="2:11" s="1" customFormat="1" ht="17.25" customHeight="1">
      <c r="B124" s="330"/>
      <c r="C124" s="304" t="s">
        <v>1146</v>
      </c>
      <c r="D124" s="304"/>
      <c r="E124" s="304"/>
      <c r="F124" s="305" t="s">
        <v>1147</v>
      </c>
      <c r="G124" s="306"/>
      <c r="H124" s="304"/>
      <c r="I124" s="304"/>
      <c r="J124" s="304" t="s">
        <v>1148</v>
      </c>
      <c r="K124" s="331"/>
    </row>
    <row r="125" spans="2:11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pans="2:11" s="1" customFormat="1" ht="15" customHeight="1">
      <c r="B126" s="332"/>
      <c r="C126" s="289" t="s">
        <v>1152</v>
      </c>
      <c r="D126" s="309"/>
      <c r="E126" s="309"/>
      <c r="F126" s="310" t="s">
        <v>1149</v>
      </c>
      <c r="G126" s="289"/>
      <c r="H126" s="289" t="s">
        <v>1189</v>
      </c>
      <c r="I126" s="289" t="s">
        <v>1151</v>
      </c>
      <c r="J126" s="289">
        <v>120</v>
      </c>
      <c r="K126" s="335"/>
    </row>
    <row r="127" spans="2:11" s="1" customFormat="1" ht="15" customHeight="1">
      <c r="B127" s="332"/>
      <c r="C127" s="289" t="s">
        <v>1198</v>
      </c>
      <c r="D127" s="289"/>
      <c r="E127" s="289"/>
      <c r="F127" s="310" t="s">
        <v>1149</v>
      </c>
      <c r="G127" s="289"/>
      <c r="H127" s="289" t="s">
        <v>1199</v>
      </c>
      <c r="I127" s="289" t="s">
        <v>1151</v>
      </c>
      <c r="J127" s="289" t="s">
        <v>1200</v>
      </c>
      <c r="K127" s="335"/>
    </row>
    <row r="128" spans="2:11" s="1" customFormat="1" ht="15" customHeight="1">
      <c r="B128" s="332"/>
      <c r="C128" s="289" t="s">
        <v>89</v>
      </c>
      <c r="D128" s="289"/>
      <c r="E128" s="289"/>
      <c r="F128" s="310" t="s">
        <v>1149</v>
      </c>
      <c r="G128" s="289"/>
      <c r="H128" s="289" t="s">
        <v>1201</v>
      </c>
      <c r="I128" s="289" t="s">
        <v>1151</v>
      </c>
      <c r="J128" s="289" t="s">
        <v>1200</v>
      </c>
      <c r="K128" s="335"/>
    </row>
    <row r="129" spans="2:11" s="1" customFormat="1" ht="15" customHeight="1">
      <c r="B129" s="332"/>
      <c r="C129" s="289" t="s">
        <v>1160</v>
      </c>
      <c r="D129" s="289"/>
      <c r="E129" s="289"/>
      <c r="F129" s="310" t="s">
        <v>1155</v>
      </c>
      <c r="G129" s="289"/>
      <c r="H129" s="289" t="s">
        <v>1161</v>
      </c>
      <c r="I129" s="289" t="s">
        <v>1151</v>
      </c>
      <c r="J129" s="289">
        <v>15</v>
      </c>
      <c r="K129" s="335"/>
    </row>
    <row r="130" spans="2:11" s="1" customFormat="1" ht="15" customHeight="1">
      <c r="B130" s="332"/>
      <c r="C130" s="313" t="s">
        <v>1162</v>
      </c>
      <c r="D130" s="313"/>
      <c r="E130" s="313"/>
      <c r="F130" s="314" t="s">
        <v>1155</v>
      </c>
      <c r="G130" s="313"/>
      <c r="H130" s="313" t="s">
        <v>1163</v>
      </c>
      <c r="I130" s="313" t="s">
        <v>1151</v>
      </c>
      <c r="J130" s="313">
        <v>15</v>
      </c>
      <c r="K130" s="335"/>
    </row>
    <row r="131" spans="2:11" s="1" customFormat="1" ht="15" customHeight="1">
      <c r="B131" s="332"/>
      <c r="C131" s="313" t="s">
        <v>1164</v>
      </c>
      <c r="D131" s="313"/>
      <c r="E131" s="313"/>
      <c r="F131" s="314" t="s">
        <v>1155</v>
      </c>
      <c r="G131" s="313"/>
      <c r="H131" s="313" t="s">
        <v>1165</v>
      </c>
      <c r="I131" s="313" t="s">
        <v>1151</v>
      </c>
      <c r="J131" s="313">
        <v>20</v>
      </c>
      <c r="K131" s="335"/>
    </row>
    <row r="132" spans="2:11" s="1" customFormat="1" ht="15" customHeight="1">
      <c r="B132" s="332"/>
      <c r="C132" s="313" t="s">
        <v>1166</v>
      </c>
      <c r="D132" s="313"/>
      <c r="E132" s="313"/>
      <c r="F132" s="314" t="s">
        <v>1155</v>
      </c>
      <c r="G132" s="313"/>
      <c r="H132" s="313" t="s">
        <v>1167</v>
      </c>
      <c r="I132" s="313" t="s">
        <v>1151</v>
      </c>
      <c r="J132" s="313">
        <v>20</v>
      </c>
      <c r="K132" s="335"/>
    </row>
    <row r="133" spans="2:11" s="1" customFormat="1" ht="15" customHeight="1">
      <c r="B133" s="332"/>
      <c r="C133" s="289" t="s">
        <v>1154</v>
      </c>
      <c r="D133" s="289"/>
      <c r="E133" s="289"/>
      <c r="F133" s="310" t="s">
        <v>1155</v>
      </c>
      <c r="G133" s="289"/>
      <c r="H133" s="289" t="s">
        <v>1189</v>
      </c>
      <c r="I133" s="289" t="s">
        <v>1151</v>
      </c>
      <c r="J133" s="289">
        <v>50</v>
      </c>
      <c r="K133" s="335"/>
    </row>
    <row r="134" spans="2:11" s="1" customFormat="1" ht="15" customHeight="1">
      <c r="B134" s="332"/>
      <c r="C134" s="289" t="s">
        <v>1168</v>
      </c>
      <c r="D134" s="289"/>
      <c r="E134" s="289"/>
      <c r="F134" s="310" t="s">
        <v>1155</v>
      </c>
      <c r="G134" s="289"/>
      <c r="H134" s="289" t="s">
        <v>1189</v>
      </c>
      <c r="I134" s="289" t="s">
        <v>1151</v>
      </c>
      <c r="J134" s="289">
        <v>50</v>
      </c>
      <c r="K134" s="335"/>
    </row>
    <row r="135" spans="2:11" s="1" customFormat="1" ht="15" customHeight="1">
      <c r="B135" s="332"/>
      <c r="C135" s="289" t="s">
        <v>1174</v>
      </c>
      <c r="D135" s="289"/>
      <c r="E135" s="289"/>
      <c r="F135" s="310" t="s">
        <v>1155</v>
      </c>
      <c r="G135" s="289"/>
      <c r="H135" s="289" t="s">
        <v>1189</v>
      </c>
      <c r="I135" s="289" t="s">
        <v>1151</v>
      </c>
      <c r="J135" s="289">
        <v>50</v>
      </c>
      <c r="K135" s="335"/>
    </row>
    <row r="136" spans="2:11" s="1" customFormat="1" ht="15" customHeight="1">
      <c r="B136" s="332"/>
      <c r="C136" s="289" t="s">
        <v>1176</v>
      </c>
      <c r="D136" s="289"/>
      <c r="E136" s="289"/>
      <c r="F136" s="310" t="s">
        <v>1155</v>
      </c>
      <c r="G136" s="289"/>
      <c r="H136" s="289" t="s">
        <v>1189</v>
      </c>
      <c r="I136" s="289" t="s">
        <v>1151</v>
      </c>
      <c r="J136" s="289">
        <v>50</v>
      </c>
      <c r="K136" s="335"/>
    </row>
    <row r="137" spans="2:11" s="1" customFormat="1" ht="15" customHeight="1">
      <c r="B137" s="332"/>
      <c r="C137" s="289" t="s">
        <v>1177</v>
      </c>
      <c r="D137" s="289"/>
      <c r="E137" s="289"/>
      <c r="F137" s="310" t="s">
        <v>1155</v>
      </c>
      <c r="G137" s="289"/>
      <c r="H137" s="289" t="s">
        <v>1202</v>
      </c>
      <c r="I137" s="289" t="s">
        <v>1151</v>
      </c>
      <c r="J137" s="289">
        <v>255</v>
      </c>
      <c r="K137" s="335"/>
    </row>
    <row r="138" spans="2:11" s="1" customFormat="1" ht="15" customHeight="1">
      <c r="B138" s="332"/>
      <c r="C138" s="289" t="s">
        <v>1179</v>
      </c>
      <c r="D138" s="289"/>
      <c r="E138" s="289"/>
      <c r="F138" s="310" t="s">
        <v>1149</v>
      </c>
      <c r="G138" s="289"/>
      <c r="H138" s="289" t="s">
        <v>1203</v>
      </c>
      <c r="I138" s="289" t="s">
        <v>1181</v>
      </c>
      <c r="J138" s="289"/>
      <c r="K138" s="335"/>
    </row>
    <row r="139" spans="2:11" s="1" customFormat="1" ht="15" customHeight="1">
      <c r="B139" s="332"/>
      <c r="C139" s="289" t="s">
        <v>1182</v>
      </c>
      <c r="D139" s="289"/>
      <c r="E139" s="289"/>
      <c r="F139" s="310" t="s">
        <v>1149</v>
      </c>
      <c r="G139" s="289"/>
      <c r="H139" s="289" t="s">
        <v>1204</v>
      </c>
      <c r="I139" s="289" t="s">
        <v>1184</v>
      </c>
      <c r="J139" s="289"/>
      <c r="K139" s="335"/>
    </row>
    <row r="140" spans="2:11" s="1" customFormat="1" ht="15" customHeight="1">
      <c r="B140" s="332"/>
      <c r="C140" s="289" t="s">
        <v>1185</v>
      </c>
      <c r="D140" s="289"/>
      <c r="E140" s="289"/>
      <c r="F140" s="310" t="s">
        <v>1149</v>
      </c>
      <c r="G140" s="289"/>
      <c r="H140" s="289" t="s">
        <v>1185</v>
      </c>
      <c r="I140" s="289" t="s">
        <v>1184</v>
      </c>
      <c r="J140" s="289"/>
      <c r="K140" s="335"/>
    </row>
    <row r="141" spans="2:11" s="1" customFormat="1" ht="15" customHeight="1">
      <c r="B141" s="332"/>
      <c r="C141" s="289" t="s">
        <v>39</v>
      </c>
      <c r="D141" s="289"/>
      <c r="E141" s="289"/>
      <c r="F141" s="310" t="s">
        <v>1149</v>
      </c>
      <c r="G141" s="289"/>
      <c r="H141" s="289" t="s">
        <v>1205</v>
      </c>
      <c r="I141" s="289" t="s">
        <v>1184</v>
      </c>
      <c r="J141" s="289"/>
      <c r="K141" s="335"/>
    </row>
    <row r="142" spans="2:11" s="1" customFormat="1" ht="15" customHeight="1">
      <c r="B142" s="332"/>
      <c r="C142" s="289" t="s">
        <v>1206</v>
      </c>
      <c r="D142" s="289"/>
      <c r="E142" s="289"/>
      <c r="F142" s="310" t="s">
        <v>1149</v>
      </c>
      <c r="G142" s="289"/>
      <c r="H142" s="289" t="s">
        <v>1207</v>
      </c>
      <c r="I142" s="289" t="s">
        <v>1184</v>
      </c>
      <c r="J142" s="289"/>
      <c r="K142" s="335"/>
    </row>
    <row r="143" spans="2:11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pans="2:11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pans="2:11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pans="2:11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pans="2:11" s="1" customFormat="1" ht="45" customHeight="1">
      <c r="B147" s="300"/>
      <c r="C147" s="423" t="s">
        <v>1208</v>
      </c>
      <c r="D147" s="423"/>
      <c r="E147" s="423"/>
      <c r="F147" s="423"/>
      <c r="G147" s="423"/>
      <c r="H147" s="423"/>
      <c r="I147" s="423"/>
      <c r="J147" s="423"/>
      <c r="K147" s="301"/>
    </row>
    <row r="148" spans="2:11" s="1" customFormat="1" ht="17.25" customHeight="1">
      <c r="B148" s="300"/>
      <c r="C148" s="302" t="s">
        <v>1143</v>
      </c>
      <c r="D148" s="302"/>
      <c r="E148" s="302"/>
      <c r="F148" s="302" t="s">
        <v>1144</v>
      </c>
      <c r="G148" s="303"/>
      <c r="H148" s="302" t="s">
        <v>55</v>
      </c>
      <c r="I148" s="302" t="s">
        <v>58</v>
      </c>
      <c r="J148" s="302" t="s">
        <v>1145</v>
      </c>
      <c r="K148" s="301"/>
    </row>
    <row r="149" spans="2:11" s="1" customFormat="1" ht="17.25" customHeight="1">
      <c r="B149" s="300"/>
      <c r="C149" s="304" t="s">
        <v>1146</v>
      </c>
      <c r="D149" s="304"/>
      <c r="E149" s="304"/>
      <c r="F149" s="305" t="s">
        <v>1147</v>
      </c>
      <c r="G149" s="306"/>
      <c r="H149" s="304"/>
      <c r="I149" s="304"/>
      <c r="J149" s="304" t="s">
        <v>1148</v>
      </c>
      <c r="K149" s="301"/>
    </row>
    <row r="150" spans="2:11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pans="2:11" s="1" customFormat="1" ht="15" customHeight="1">
      <c r="B151" s="312"/>
      <c r="C151" s="339" t="s">
        <v>1152</v>
      </c>
      <c r="D151" s="289"/>
      <c r="E151" s="289"/>
      <c r="F151" s="340" t="s">
        <v>1149</v>
      </c>
      <c r="G151" s="289"/>
      <c r="H151" s="339" t="s">
        <v>1189</v>
      </c>
      <c r="I151" s="339" t="s">
        <v>1151</v>
      </c>
      <c r="J151" s="339">
        <v>120</v>
      </c>
      <c r="K151" s="335"/>
    </row>
    <row r="152" spans="2:11" s="1" customFormat="1" ht="15" customHeight="1">
      <c r="B152" s="312"/>
      <c r="C152" s="339" t="s">
        <v>1198</v>
      </c>
      <c r="D152" s="289"/>
      <c r="E152" s="289"/>
      <c r="F152" s="340" t="s">
        <v>1149</v>
      </c>
      <c r="G152" s="289"/>
      <c r="H152" s="339" t="s">
        <v>1209</v>
      </c>
      <c r="I152" s="339" t="s">
        <v>1151</v>
      </c>
      <c r="J152" s="339" t="s">
        <v>1200</v>
      </c>
      <c r="K152" s="335"/>
    </row>
    <row r="153" spans="2:11" s="1" customFormat="1" ht="15" customHeight="1">
      <c r="B153" s="312"/>
      <c r="C153" s="339" t="s">
        <v>89</v>
      </c>
      <c r="D153" s="289"/>
      <c r="E153" s="289"/>
      <c r="F153" s="340" t="s">
        <v>1149</v>
      </c>
      <c r="G153" s="289"/>
      <c r="H153" s="339" t="s">
        <v>1210</v>
      </c>
      <c r="I153" s="339" t="s">
        <v>1151</v>
      </c>
      <c r="J153" s="339" t="s">
        <v>1200</v>
      </c>
      <c r="K153" s="335"/>
    </row>
    <row r="154" spans="2:11" s="1" customFormat="1" ht="15" customHeight="1">
      <c r="B154" s="312"/>
      <c r="C154" s="339" t="s">
        <v>1154</v>
      </c>
      <c r="D154" s="289"/>
      <c r="E154" s="289"/>
      <c r="F154" s="340" t="s">
        <v>1155</v>
      </c>
      <c r="G154" s="289"/>
      <c r="H154" s="339" t="s">
        <v>1189</v>
      </c>
      <c r="I154" s="339" t="s">
        <v>1151</v>
      </c>
      <c r="J154" s="339">
        <v>50</v>
      </c>
      <c r="K154" s="335"/>
    </row>
    <row r="155" spans="2:11" s="1" customFormat="1" ht="15" customHeight="1">
      <c r="B155" s="312"/>
      <c r="C155" s="339" t="s">
        <v>1157</v>
      </c>
      <c r="D155" s="289"/>
      <c r="E155" s="289"/>
      <c r="F155" s="340" t="s">
        <v>1149</v>
      </c>
      <c r="G155" s="289"/>
      <c r="H155" s="339" t="s">
        <v>1189</v>
      </c>
      <c r="I155" s="339" t="s">
        <v>1159</v>
      </c>
      <c r="J155" s="339"/>
      <c r="K155" s="335"/>
    </row>
    <row r="156" spans="2:11" s="1" customFormat="1" ht="15" customHeight="1">
      <c r="B156" s="312"/>
      <c r="C156" s="339" t="s">
        <v>1168</v>
      </c>
      <c r="D156" s="289"/>
      <c r="E156" s="289"/>
      <c r="F156" s="340" t="s">
        <v>1155</v>
      </c>
      <c r="G156" s="289"/>
      <c r="H156" s="339" t="s">
        <v>1189</v>
      </c>
      <c r="I156" s="339" t="s">
        <v>1151</v>
      </c>
      <c r="J156" s="339">
        <v>50</v>
      </c>
      <c r="K156" s="335"/>
    </row>
    <row r="157" spans="2:11" s="1" customFormat="1" ht="15" customHeight="1">
      <c r="B157" s="312"/>
      <c r="C157" s="339" t="s">
        <v>1176</v>
      </c>
      <c r="D157" s="289"/>
      <c r="E157" s="289"/>
      <c r="F157" s="340" t="s">
        <v>1155</v>
      </c>
      <c r="G157" s="289"/>
      <c r="H157" s="339" t="s">
        <v>1189</v>
      </c>
      <c r="I157" s="339" t="s">
        <v>1151</v>
      </c>
      <c r="J157" s="339">
        <v>50</v>
      </c>
      <c r="K157" s="335"/>
    </row>
    <row r="158" spans="2:11" s="1" customFormat="1" ht="15" customHeight="1">
      <c r="B158" s="312"/>
      <c r="C158" s="339" t="s">
        <v>1174</v>
      </c>
      <c r="D158" s="289"/>
      <c r="E158" s="289"/>
      <c r="F158" s="340" t="s">
        <v>1155</v>
      </c>
      <c r="G158" s="289"/>
      <c r="H158" s="339" t="s">
        <v>1189</v>
      </c>
      <c r="I158" s="339" t="s">
        <v>1151</v>
      </c>
      <c r="J158" s="339">
        <v>50</v>
      </c>
      <c r="K158" s="335"/>
    </row>
    <row r="159" spans="2:11" s="1" customFormat="1" ht="15" customHeight="1">
      <c r="B159" s="312"/>
      <c r="C159" s="339" t="s">
        <v>111</v>
      </c>
      <c r="D159" s="289"/>
      <c r="E159" s="289"/>
      <c r="F159" s="340" t="s">
        <v>1149</v>
      </c>
      <c r="G159" s="289"/>
      <c r="H159" s="339" t="s">
        <v>1211</v>
      </c>
      <c r="I159" s="339" t="s">
        <v>1151</v>
      </c>
      <c r="J159" s="339" t="s">
        <v>1212</v>
      </c>
      <c r="K159" s="335"/>
    </row>
    <row r="160" spans="2:11" s="1" customFormat="1" ht="15" customHeight="1">
      <c r="B160" s="312"/>
      <c r="C160" s="339" t="s">
        <v>1213</v>
      </c>
      <c r="D160" s="289"/>
      <c r="E160" s="289"/>
      <c r="F160" s="340" t="s">
        <v>1149</v>
      </c>
      <c r="G160" s="289"/>
      <c r="H160" s="339" t="s">
        <v>1214</v>
      </c>
      <c r="I160" s="339" t="s">
        <v>1184</v>
      </c>
      <c r="J160" s="339"/>
      <c r="K160" s="335"/>
    </row>
    <row r="161" spans="2:1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pans="2:11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pans="2:11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pans="2:11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pans="2:11" s="1" customFormat="1" ht="45" customHeight="1">
      <c r="B165" s="281"/>
      <c r="C165" s="421" t="s">
        <v>1215</v>
      </c>
      <c r="D165" s="421"/>
      <c r="E165" s="421"/>
      <c r="F165" s="421"/>
      <c r="G165" s="421"/>
      <c r="H165" s="421"/>
      <c r="I165" s="421"/>
      <c r="J165" s="421"/>
      <c r="K165" s="282"/>
    </row>
    <row r="166" spans="2:11" s="1" customFormat="1" ht="17.25" customHeight="1">
      <c r="B166" s="281"/>
      <c r="C166" s="302" t="s">
        <v>1143</v>
      </c>
      <c r="D166" s="302"/>
      <c r="E166" s="302"/>
      <c r="F166" s="302" t="s">
        <v>1144</v>
      </c>
      <c r="G166" s="344"/>
      <c r="H166" s="345" t="s">
        <v>55</v>
      </c>
      <c r="I166" s="345" t="s">
        <v>58</v>
      </c>
      <c r="J166" s="302" t="s">
        <v>1145</v>
      </c>
      <c r="K166" s="282"/>
    </row>
    <row r="167" spans="2:11" s="1" customFormat="1" ht="17.25" customHeight="1">
      <c r="B167" s="283"/>
      <c r="C167" s="304" t="s">
        <v>1146</v>
      </c>
      <c r="D167" s="304"/>
      <c r="E167" s="304"/>
      <c r="F167" s="305" t="s">
        <v>1147</v>
      </c>
      <c r="G167" s="346"/>
      <c r="H167" s="347"/>
      <c r="I167" s="347"/>
      <c r="J167" s="304" t="s">
        <v>1148</v>
      </c>
      <c r="K167" s="284"/>
    </row>
    <row r="168" spans="2:11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pans="2:11" s="1" customFormat="1" ht="15" customHeight="1">
      <c r="B169" s="312"/>
      <c r="C169" s="289" t="s">
        <v>1152</v>
      </c>
      <c r="D169" s="289"/>
      <c r="E169" s="289"/>
      <c r="F169" s="310" t="s">
        <v>1149</v>
      </c>
      <c r="G169" s="289"/>
      <c r="H169" s="289" t="s">
        <v>1189</v>
      </c>
      <c r="I169" s="289" t="s">
        <v>1151</v>
      </c>
      <c r="J169" s="289">
        <v>120</v>
      </c>
      <c r="K169" s="335"/>
    </row>
    <row r="170" spans="2:11" s="1" customFormat="1" ht="15" customHeight="1">
      <c r="B170" s="312"/>
      <c r="C170" s="289" t="s">
        <v>1198</v>
      </c>
      <c r="D170" s="289"/>
      <c r="E170" s="289"/>
      <c r="F170" s="310" t="s">
        <v>1149</v>
      </c>
      <c r="G170" s="289"/>
      <c r="H170" s="289" t="s">
        <v>1199</v>
      </c>
      <c r="I170" s="289" t="s">
        <v>1151</v>
      </c>
      <c r="J170" s="289" t="s">
        <v>1200</v>
      </c>
      <c r="K170" s="335"/>
    </row>
    <row r="171" spans="2:11" s="1" customFormat="1" ht="15" customHeight="1">
      <c r="B171" s="312"/>
      <c r="C171" s="289" t="s">
        <v>89</v>
      </c>
      <c r="D171" s="289"/>
      <c r="E171" s="289"/>
      <c r="F171" s="310" t="s">
        <v>1149</v>
      </c>
      <c r="G171" s="289"/>
      <c r="H171" s="289" t="s">
        <v>1216</v>
      </c>
      <c r="I171" s="289" t="s">
        <v>1151</v>
      </c>
      <c r="J171" s="289" t="s">
        <v>1200</v>
      </c>
      <c r="K171" s="335"/>
    </row>
    <row r="172" spans="2:11" s="1" customFormat="1" ht="15" customHeight="1">
      <c r="B172" s="312"/>
      <c r="C172" s="289" t="s">
        <v>1154</v>
      </c>
      <c r="D172" s="289"/>
      <c r="E172" s="289"/>
      <c r="F172" s="310" t="s">
        <v>1155</v>
      </c>
      <c r="G172" s="289"/>
      <c r="H172" s="289" t="s">
        <v>1216</v>
      </c>
      <c r="I172" s="289" t="s">
        <v>1151</v>
      </c>
      <c r="J172" s="289">
        <v>50</v>
      </c>
      <c r="K172" s="335"/>
    </row>
    <row r="173" spans="2:11" s="1" customFormat="1" ht="15" customHeight="1">
      <c r="B173" s="312"/>
      <c r="C173" s="289" t="s">
        <v>1157</v>
      </c>
      <c r="D173" s="289"/>
      <c r="E173" s="289"/>
      <c r="F173" s="310" t="s">
        <v>1149</v>
      </c>
      <c r="G173" s="289"/>
      <c r="H173" s="289" t="s">
        <v>1216</v>
      </c>
      <c r="I173" s="289" t="s">
        <v>1159</v>
      </c>
      <c r="J173" s="289"/>
      <c r="K173" s="335"/>
    </row>
    <row r="174" spans="2:11" s="1" customFormat="1" ht="15" customHeight="1">
      <c r="B174" s="312"/>
      <c r="C174" s="289" t="s">
        <v>1168</v>
      </c>
      <c r="D174" s="289"/>
      <c r="E174" s="289"/>
      <c r="F174" s="310" t="s">
        <v>1155</v>
      </c>
      <c r="G174" s="289"/>
      <c r="H174" s="289" t="s">
        <v>1216</v>
      </c>
      <c r="I174" s="289" t="s">
        <v>1151</v>
      </c>
      <c r="J174" s="289">
        <v>50</v>
      </c>
      <c r="K174" s="335"/>
    </row>
    <row r="175" spans="2:11" s="1" customFormat="1" ht="15" customHeight="1">
      <c r="B175" s="312"/>
      <c r="C175" s="289" t="s">
        <v>1176</v>
      </c>
      <c r="D175" s="289"/>
      <c r="E175" s="289"/>
      <c r="F175" s="310" t="s">
        <v>1155</v>
      </c>
      <c r="G175" s="289"/>
      <c r="H175" s="289" t="s">
        <v>1216</v>
      </c>
      <c r="I175" s="289" t="s">
        <v>1151</v>
      </c>
      <c r="J175" s="289">
        <v>50</v>
      </c>
      <c r="K175" s="335"/>
    </row>
    <row r="176" spans="2:11" s="1" customFormat="1" ht="15" customHeight="1">
      <c r="B176" s="312"/>
      <c r="C176" s="289" t="s">
        <v>1174</v>
      </c>
      <c r="D176" s="289"/>
      <c r="E176" s="289"/>
      <c r="F176" s="310" t="s">
        <v>1155</v>
      </c>
      <c r="G176" s="289"/>
      <c r="H176" s="289" t="s">
        <v>1216</v>
      </c>
      <c r="I176" s="289" t="s">
        <v>1151</v>
      </c>
      <c r="J176" s="289">
        <v>50</v>
      </c>
      <c r="K176" s="335"/>
    </row>
    <row r="177" spans="2:11" s="1" customFormat="1" ht="15" customHeight="1">
      <c r="B177" s="312"/>
      <c r="C177" s="289" t="s">
        <v>134</v>
      </c>
      <c r="D177" s="289"/>
      <c r="E177" s="289"/>
      <c r="F177" s="310" t="s">
        <v>1149</v>
      </c>
      <c r="G177" s="289"/>
      <c r="H177" s="289" t="s">
        <v>1217</v>
      </c>
      <c r="I177" s="289" t="s">
        <v>1218</v>
      </c>
      <c r="J177" s="289"/>
      <c r="K177" s="335"/>
    </row>
    <row r="178" spans="2:11" s="1" customFormat="1" ht="15" customHeight="1">
      <c r="B178" s="312"/>
      <c r="C178" s="289" t="s">
        <v>58</v>
      </c>
      <c r="D178" s="289"/>
      <c r="E178" s="289"/>
      <c r="F178" s="310" t="s">
        <v>1149</v>
      </c>
      <c r="G178" s="289"/>
      <c r="H178" s="289" t="s">
        <v>1219</v>
      </c>
      <c r="I178" s="289" t="s">
        <v>1220</v>
      </c>
      <c r="J178" s="289">
        <v>1</v>
      </c>
      <c r="K178" s="335"/>
    </row>
    <row r="179" spans="2:11" s="1" customFormat="1" ht="15" customHeight="1">
      <c r="B179" s="312"/>
      <c r="C179" s="289" t="s">
        <v>54</v>
      </c>
      <c r="D179" s="289"/>
      <c r="E179" s="289"/>
      <c r="F179" s="310" t="s">
        <v>1149</v>
      </c>
      <c r="G179" s="289"/>
      <c r="H179" s="289" t="s">
        <v>1221</v>
      </c>
      <c r="I179" s="289" t="s">
        <v>1151</v>
      </c>
      <c r="J179" s="289">
        <v>20</v>
      </c>
      <c r="K179" s="335"/>
    </row>
    <row r="180" spans="2:11" s="1" customFormat="1" ht="15" customHeight="1">
      <c r="B180" s="312"/>
      <c r="C180" s="289" t="s">
        <v>55</v>
      </c>
      <c r="D180" s="289"/>
      <c r="E180" s="289"/>
      <c r="F180" s="310" t="s">
        <v>1149</v>
      </c>
      <c r="G180" s="289"/>
      <c r="H180" s="289" t="s">
        <v>1222</v>
      </c>
      <c r="I180" s="289" t="s">
        <v>1151</v>
      </c>
      <c r="J180" s="289">
        <v>255</v>
      </c>
      <c r="K180" s="335"/>
    </row>
    <row r="181" spans="2:11" s="1" customFormat="1" ht="15" customHeight="1">
      <c r="B181" s="312"/>
      <c r="C181" s="289" t="s">
        <v>135</v>
      </c>
      <c r="D181" s="289"/>
      <c r="E181" s="289"/>
      <c r="F181" s="310" t="s">
        <v>1149</v>
      </c>
      <c r="G181" s="289"/>
      <c r="H181" s="289" t="s">
        <v>1113</v>
      </c>
      <c r="I181" s="289" t="s">
        <v>1151</v>
      </c>
      <c r="J181" s="289">
        <v>10</v>
      </c>
      <c r="K181" s="335"/>
    </row>
    <row r="182" spans="2:11" s="1" customFormat="1" ht="15" customHeight="1">
      <c r="B182" s="312"/>
      <c r="C182" s="289" t="s">
        <v>136</v>
      </c>
      <c r="D182" s="289"/>
      <c r="E182" s="289"/>
      <c r="F182" s="310" t="s">
        <v>1149</v>
      </c>
      <c r="G182" s="289"/>
      <c r="H182" s="289" t="s">
        <v>1223</v>
      </c>
      <c r="I182" s="289" t="s">
        <v>1184</v>
      </c>
      <c r="J182" s="289"/>
      <c r="K182" s="335"/>
    </row>
    <row r="183" spans="2:11" s="1" customFormat="1" ht="15" customHeight="1">
      <c r="B183" s="312"/>
      <c r="C183" s="289" t="s">
        <v>1224</v>
      </c>
      <c r="D183" s="289"/>
      <c r="E183" s="289"/>
      <c r="F183" s="310" t="s">
        <v>1149</v>
      </c>
      <c r="G183" s="289"/>
      <c r="H183" s="289" t="s">
        <v>1225</v>
      </c>
      <c r="I183" s="289" t="s">
        <v>1184</v>
      </c>
      <c r="J183" s="289"/>
      <c r="K183" s="335"/>
    </row>
    <row r="184" spans="2:11" s="1" customFormat="1" ht="15" customHeight="1">
      <c r="B184" s="312"/>
      <c r="C184" s="289" t="s">
        <v>1213</v>
      </c>
      <c r="D184" s="289"/>
      <c r="E184" s="289"/>
      <c r="F184" s="310" t="s">
        <v>1149</v>
      </c>
      <c r="G184" s="289"/>
      <c r="H184" s="289" t="s">
        <v>1226</v>
      </c>
      <c r="I184" s="289" t="s">
        <v>1184</v>
      </c>
      <c r="J184" s="289"/>
      <c r="K184" s="335"/>
    </row>
    <row r="185" spans="2:11" s="1" customFormat="1" ht="15" customHeight="1">
      <c r="B185" s="312"/>
      <c r="C185" s="289" t="s">
        <v>138</v>
      </c>
      <c r="D185" s="289"/>
      <c r="E185" s="289"/>
      <c r="F185" s="310" t="s">
        <v>1155</v>
      </c>
      <c r="G185" s="289"/>
      <c r="H185" s="289" t="s">
        <v>1227</v>
      </c>
      <c r="I185" s="289" t="s">
        <v>1151</v>
      </c>
      <c r="J185" s="289">
        <v>50</v>
      </c>
      <c r="K185" s="335"/>
    </row>
    <row r="186" spans="2:11" s="1" customFormat="1" ht="15" customHeight="1">
      <c r="B186" s="312"/>
      <c r="C186" s="289" t="s">
        <v>1228</v>
      </c>
      <c r="D186" s="289"/>
      <c r="E186" s="289"/>
      <c r="F186" s="310" t="s">
        <v>1155</v>
      </c>
      <c r="G186" s="289"/>
      <c r="H186" s="289" t="s">
        <v>1229</v>
      </c>
      <c r="I186" s="289" t="s">
        <v>1230</v>
      </c>
      <c r="J186" s="289"/>
      <c r="K186" s="335"/>
    </row>
    <row r="187" spans="2:11" s="1" customFormat="1" ht="15" customHeight="1">
      <c r="B187" s="312"/>
      <c r="C187" s="289" t="s">
        <v>1231</v>
      </c>
      <c r="D187" s="289"/>
      <c r="E187" s="289"/>
      <c r="F187" s="310" t="s">
        <v>1155</v>
      </c>
      <c r="G187" s="289"/>
      <c r="H187" s="289" t="s">
        <v>1232</v>
      </c>
      <c r="I187" s="289" t="s">
        <v>1230</v>
      </c>
      <c r="J187" s="289"/>
      <c r="K187" s="335"/>
    </row>
    <row r="188" spans="2:11" s="1" customFormat="1" ht="15" customHeight="1">
      <c r="B188" s="312"/>
      <c r="C188" s="289" t="s">
        <v>1233</v>
      </c>
      <c r="D188" s="289"/>
      <c r="E188" s="289"/>
      <c r="F188" s="310" t="s">
        <v>1155</v>
      </c>
      <c r="G188" s="289"/>
      <c r="H188" s="289" t="s">
        <v>1234</v>
      </c>
      <c r="I188" s="289" t="s">
        <v>1230</v>
      </c>
      <c r="J188" s="289"/>
      <c r="K188" s="335"/>
    </row>
    <row r="189" spans="2:11" s="1" customFormat="1" ht="15" customHeight="1">
      <c r="B189" s="312"/>
      <c r="C189" s="348" t="s">
        <v>1235</v>
      </c>
      <c r="D189" s="289"/>
      <c r="E189" s="289"/>
      <c r="F189" s="310" t="s">
        <v>1155</v>
      </c>
      <c r="G189" s="289"/>
      <c r="H189" s="289" t="s">
        <v>1236</v>
      </c>
      <c r="I189" s="289" t="s">
        <v>1237</v>
      </c>
      <c r="J189" s="349" t="s">
        <v>1238</v>
      </c>
      <c r="K189" s="335"/>
    </row>
    <row r="190" spans="2:11" s="18" customFormat="1" ht="15" customHeight="1">
      <c r="B190" s="350"/>
      <c r="C190" s="351" t="s">
        <v>1239</v>
      </c>
      <c r="D190" s="352"/>
      <c r="E190" s="352"/>
      <c r="F190" s="353" t="s">
        <v>1155</v>
      </c>
      <c r="G190" s="352"/>
      <c r="H190" s="352" t="s">
        <v>1240</v>
      </c>
      <c r="I190" s="352" t="s">
        <v>1237</v>
      </c>
      <c r="J190" s="354" t="s">
        <v>1238</v>
      </c>
      <c r="K190" s="355"/>
    </row>
    <row r="191" spans="2:11" s="1" customFormat="1" ht="15" customHeight="1">
      <c r="B191" s="312"/>
      <c r="C191" s="348" t="s">
        <v>43</v>
      </c>
      <c r="D191" s="289"/>
      <c r="E191" s="289"/>
      <c r="F191" s="310" t="s">
        <v>1149</v>
      </c>
      <c r="G191" s="289"/>
      <c r="H191" s="286" t="s">
        <v>1241</v>
      </c>
      <c r="I191" s="289" t="s">
        <v>1242</v>
      </c>
      <c r="J191" s="289"/>
      <c r="K191" s="335"/>
    </row>
    <row r="192" spans="2:11" s="1" customFormat="1" ht="15" customHeight="1">
      <c r="B192" s="312"/>
      <c r="C192" s="348" t="s">
        <v>1243</v>
      </c>
      <c r="D192" s="289"/>
      <c r="E192" s="289"/>
      <c r="F192" s="310" t="s">
        <v>1149</v>
      </c>
      <c r="G192" s="289"/>
      <c r="H192" s="289" t="s">
        <v>1244</v>
      </c>
      <c r="I192" s="289" t="s">
        <v>1184</v>
      </c>
      <c r="J192" s="289"/>
      <c r="K192" s="335"/>
    </row>
    <row r="193" spans="2:11" s="1" customFormat="1" ht="15" customHeight="1">
      <c r="B193" s="312"/>
      <c r="C193" s="348" t="s">
        <v>1245</v>
      </c>
      <c r="D193" s="289"/>
      <c r="E193" s="289"/>
      <c r="F193" s="310" t="s">
        <v>1149</v>
      </c>
      <c r="G193" s="289"/>
      <c r="H193" s="289" t="s">
        <v>1246</v>
      </c>
      <c r="I193" s="289" t="s">
        <v>1184</v>
      </c>
      <c r="J193" s="289"/>
      <c r="K193" s="335"/>
    </row>
    <row r="194" spans="2:11" s="1" customFormat="1" ht="15" customHeight="1">
      <c r="B194" s="312"/>
      <c r="C194" s="348" t="s">
        <v>1247</v>
      </c>
      <c r="D194" s="289"/>
      <c r="E194" s="289"/>
      <c r="F194" s="310" t="s">
        <v>1155</v>
      </c>
      <c r="G194" s="289"/>
      <c r="H194" s="289" t="s">
        <v>1248</v>
      </c>
      <c r="I194" s="289" t="s">
        <v>1184</v>
      </c>
      <c r="J194" s="289"/>
      <c r="K194" s="335"/>
    </row>
    <row r="195" spans="2:11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pans="2:11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pans="2:11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pans="2:11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pans="2:11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pans="2:11" s="1" customFormat="1" ht="21">
      <c r="B200" s="281"/>
      <c r="C200" s="421" t="s">
        <v>1249</v>
      </c>
      <c r="D200" s="421"/>
      <c r="E200" s="421"/>
      <c r="F200" s="421"/>
      <c r="G200" s="421"/>
      <c r="H200" s="421"/>
      <c r="I200" s="421"/>
      <c r="J200" s="421"/>
      <c r="K200" s="282"/>
    </row>
    <row r="201" spans="2:11" s="1" customFormat="1" ht="25.5" customHeight="1">
      <c r="B201" s="281"/>
      <c r="C201" s="357" t="s">
        <v>1250</v>
      </c>
      <c r="D201" s="357"/>
      <c r="E201" s="357"/>
      <c r="F201" s="357" t="s">
        <v>1251</v>
      </c>
      <c r="G201" s="358"/>
      <c r="H201" s="424" t="s">
        <v>1252</v>
      </c>
      <c r="I201" s="424"/>
      <c r="J201" s="424"/>
      <c r="K201" s="282"/>
    </row>
    <row r="202" spans="2:11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pans="2:11" s="1" customFormat="1" ht="15" customHeight="1">
      <c r="B203" s="312"/>
      <c r="C203" s="289" t="s">
        <v>1242</v>
      </c>
      <c r="D203" s="289"/>
      <c r="E203" s="289"/>
      <c r="F203" s="310" t="s">
        <v>44</v>
      </c>
      <c r="G203" s="289"/>
      <c r="H203" s="425" t="s">
        <v>1253</v>
      </c>
      <c r="I203" s="425"/>
      <c r="J203" s="425"/>
      <c r="K203" s="335"/>
    </row>
    <row r="204" spans="2:11" s="1" customFormat="1" ht="15" customHeight="1">
      <c r="B204" s="312"/>
      <c r="C204" s="289"/>
      <c r="D204" s="289"/>
      <c r="E204" s="289"/>
      <c r="F204" s="310" t="s">
        <v>45</v>
      </c>
      <c r="G204" s="289"/>
      <c r="H204" s="425" t="s">
        <v>1254</v>
      </c>
      <c r="I204" s="425"/>
      <c r="J204" s="425"/>
      <c r="K204" s="335"/>
    </row>
    <row r="205" spans="2:11" s="1" customFormat="1" ht="15" customHeight="1">
      <c r="B205" s="312"/>
      <c r="C205" s="289"/>
      <c r="D205" s="289"/>
      <c r="E205" s="289"/>
      <c r="F205" s="310" t="s">
        <v>48</v>
      </c>
      <c r="G205" s="289"/>
      <c r="H205" s="425" t="s">
        <v>1255</v>
      </c>
      <c r="I205" s="425"/>
      <c r="J205" s="425"/>
      <c r="K205" s="335"/>
    </row>
    <row r="206" spans="2:11" s="1" customFormat="1" ht="15" customHeight="1">
      <c r="B206" s="312"/>
      <c r="C206" s="289"/>
      <c r="D206" s="289"/>
      <c r="E206" s="289"/>
      <c r="F206" s="310" t="s">
        <v>46</v>
      </c>
      <c r="G206" s="289"/>
      <c r="H206" s="425" t="s">
        <v>1256</v>
      </c>
      <c r="I206" s="425"/>
      <c r="J206" s="425"/>
      <c r="K206" s="335"/>
    </row>
    <row r="207" spans="2:11" s="1" customFormat="1" ht="15" customHeight="1">
      <c r="B207" s="312"/>
      <c r="C207" s="289"/>
      <c r="D207" s="289"/>
      <c r="E207" s="289"/>
      <c r="F207" s="310" t="s">
        <v>47</v>
      </c>
      <c r="G207" s="289"/>
      <c r="H207" s="425" t="s">
        <v>1257</v>
      </c>
      <c r="I207" s="425"/>
      <c r="J207" s="425"/>
      <c r="K207" s="335"/>
    </row>
    <row r="208" spans="2:11" s="1" customFormat="1" ht="15" customHeight="1">
      <c r="B208" s="312"/>
      <c r="C208" s="289"/>
      <c r="D208" s="289"/>
      <c r="E208" s="289"/>
      <c r="F208" s="310"/>
      <c r="G208" s="289"/>
      <c r="H208" s="289"/>
      <c r="I208" s="289"/>
      <c r="J208" s="289"/>
      <c r="K208" s="335"/>
    </row>
    <row r="209" spans="2:11" s="1" customFormat="1" ht="15" customHeight="1">
      <c r="B209" s="312"/>
      <c r="C209" s="289" t="s">
        <v>1196</v>
      </c>
      <c r="D209" s="289"/>
      <c r="E209" s="289"/>
      <c r="F209" s="310" t="s">
        <v>80</v>
      </c>
      <c r="G209" s="289"/>
      <c r="H209" s="425" t="s">
        <v>1258</v>
      </c>
      <c r="I209" s="425"/>
      <c r="J209" s="425"/>
      <c r="K209" s="335"/>
    </row>
    <row r="210" spans="2:11" s="1" customFormat="1" ht="15" customHeight="1">
      <c r="B210" s="312"/>
      <c r="C210" s="289"/>
      <c r="D210" s="289"/>
      <c r="E210" s="289"/>
      <c r="F210" s="310" t="s">
        <v>1094</v>
      </c>
      <c r="G210" s="289"/>
      <c r="H210" s="425" t="s">
        <v>1095</v>
      </c>
      <c r="I210" s="425"/>
      <c r="J210" s="425"/>
      <c r="K210" s="335"/>
    </row>
    <row r="211" spans="2:11" s="1" customFormat="1" ht="15" customHeight="1">
      <c r="B211" s="312"/>
      <c r="C211" s="289"/>
      <c r="D211" s="289"/>
      <c r="E211" s="289"/>
      <c r="F211" s="310" t="s">
        <v>1092</v>
      </c>
      <c r="G211" s="289"/>
      <c r="H211" s="425" t="s">
        <v>1259</v>
      </c>
      <c r="I211" s="425"/>
      <c r="J211" s="425"/>
      <c r="K211" s="335"/>
    </row>
    <row r="212" spans="2:11" s="1" customFormat="1" ht="15" customHeight="1">
      <c r="B212" s="359"/>
      <c r="C212" s="289"/>
      <c r="D212" s="289"/>
      <c r="E212" s="289"/>
      <c r="F212" s="310" t="s">
        <v>93</v>
      </c>
      <c r="G212" s="348"/>
      <c r="H212" s="426" t="s">
        <v>92</v>
      </c>
      <c r="I212" s="426"/>
      <c r="J212" s="426"/>
      <c r="K212" s="360"/>
    </row>
    <row r="213" spans="2:11" s="1" customFormat="1" ht="15" customHeight="1">
      <c r="B213" s="359"/>
      <c r="C213" s="289"/>
      <c r="D213" s="289"/>
      <c r="E213" s="289"/>
      <c r="F213" s="310" t="s">
        <v>1096</v>
      </c>
      <c r="G213" s="348"/>
      <c r="H213" s="426" t="s">
        <v>1051</v>
      </c>
      <c r="I213" s="426"/>
      <c r="J213" s="426"/>
      <c r="K213" s="360"/>
    </row>
    <row r="214" spans="2:11" s="1" customFormat="1" ht="15" customHeight="1">
      <c r="B214" s="359"/>
      <c r="C214" s="289"/>
      <c r="D214" s="289"/>
      <c r="E214" s="289"/>
      <c r="F214" s="310"/>
      <c r="G214" s="348"/>
      <c r="H214" s="339"/>
      <c r="I214" s="339"/>
      <c r="J214" s="339"/>
      <c r="K214" s="360"/>
    </row>
    <row r="215" spans="2:11" s="1" customFormat="1" ht="15" customHeight="1">
      <c r="B215" s="359"/>
      <c r="C215" s="289" t="s">
        <v>1220</v>
      </c>
      <c r="D215" s="289"/>
      <c r="E215" s="289"/>
      <c r="F215" s="310">
        <v>1</v>
      </c>
      <c r="G215" s="348"/>
      <c r="H215" s="426" t="s">
        <v>1260</v>
      </c>
      <c r="I215" s="426"/>
      <c r="J215" s="426"/>
      <c r="K215" s="360"/>
    </row>
    <row r="216" spans="2:11" s="1" customFormat="1" ht="15" customHeight="1">
      <c r="B216" s="359"/>
      <c r="C216" s="289"/>
      <c r="D216" s="289"/>
      <c r="E216" s="289"/>
      <c r="F216" s="310">
        <v>2</v>
      </c>
      <c r="G216" s="348"/>
      <c r="H216" s="426" t="s">
        <v>1261</v>
      </c>
      <c r="I216" s="426"/>
      <c r="J216" s="426"/>
      <c r="K216" s="360"/>
    </row>
    <row r="217" spans="2:11" s="1" customFormat="1" ht="15" customHeight="1">
      <c r="B217" s="359"/>
      <c r="C217" s="289"/>
      <c r="D217" s="289"/>
      <c r="E217" s="289"/>
      <c r="F217" s="310">
        <v>3</v>
      </c>
      <c r="G217" s="348"/>
      <c r="H217" s="426" t="s">
        <v>1262</v>
      </c>
      <c r="I217" s="426"/>
      <c r="J217" s="426"/>
      <c r="K217" s="360"/>
    </row>
    <row r="218" spans="2:11" s="1" customFormat="1" ht="15" customHeight="1">
      <c r="B218" s="359"/>
      <c r="C218" s="289"/>
      <c r="D218" s="289"/>
      <c r="E218" s="289"/>
      <c r="F218" s="310">
        <v>4</v>
      </c>
      <c r="G218" s="348"/>
      <c r="H218" s="426" t="s">
        <v>1263</v>
      </c>
      <c r="I218" s="426"/>
      <c r="J218" s="426"/>
      <c r="K218" s="360"/>
    </row>
    <row r="219" spans="2:11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2025-OST-07-11 - D.1.1-Ar...</vt:lpstr>
      <vt:lpstr>2025-OST-07-141 - D.1.4.1...</vt:lpstr>
      <vt:lpstr>2025-OST-07-VON - Vedlejš...</vt:lpstr>
      <vt:lpstr>Seznam figur</vt:lpstr>
      <vt:lpstr>Pokyny pro vyplnění</vt:lpstr>
      <vt:lpstr>'2025-OST-07-11 - D.1.1-Ar...'!Názvy_tisku</vt:lpstr>
      <vt:lpstr>'2025-OST-07-141 - D.1.4.1...'!Názvy_tisku</vt:lpstr>
      <vt:lpstr>'2025-OST-07-VON - Vedlejš...'!Názvy_tisku</vt:lpstr>
      <vt:lpstr>'Rekapitulace stavby'!Názvy_tisku</vt:lpstr>
      <vt:lpstr>'Seznam figur'!Názvy_tisku</vt:lpstr>
      <vt:lpstr>'2025-OST-07-11 - D.1.1-Ar...'!Oblast_tisku</vt:lpstr>
      <vt:lpstr>'2025-OST-07-141 - D.1.4.1...'!Oblast_tisku</vt:lpstr>
      <vt:lpstr>'2025-OST-07-VON - Vedlejš...'!Oblast_tisku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HEJMALOVA\Alena Hejmalova</dc:creator>
  <cp:lastModifiedBy>Alena Hejmalova</cp:lastModifiedBy>
  <dcterms:created xsi:type="dcterms:W3CDTF">2025-10-16T15:08:19Z</dcterms:created>
  <dcterms:modified xsi:type="dcterms:W3CDTF">2025-10-16T15:16:25Z</dcterms:modified>
</cp:coreProperties>
</file>